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elle2" sheetId="2" r:id="rId1"/>
  </sheets>
  <externalReferences>
    <externalReference r:id="rId2"/>
  </externalReferences>
  <definedNames>
    <definedName name="_xlnm._FilterDatabase" localSheetId="0" hidden="1">Tabelle2!$A$1:$L$185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2" i="2"/>
  <c r="J183" i="2" l="1"/>
  <c r="H181" i="2"/>
  <c r="I181" i="2" s="1"/>
  <c r="H142" i="2"/>
  <c r="I142" i="2" s="1"/>
  <c r="H103" i="2"/>
  <c r="I103" i="2" s="1"/>
  <c r="H97" i="2"/>
  <c r="I97" i="2" s="1"/>
  <c r="H164" i="2"/>
  <c r="I164" i="2" s="1"/>
  <c r="H139" i="2"/>
  <c r="I139" i="2" s="1"/>
  <c r="H100" i="2"/>
  <c r="I100" i="2" s="1"/>
  <c r="H45" i="2"/>
  <c r="I45" i="2" s="1"/>
  <c r="H182" i="2"/>
  <c r="I182" i="2" s="1"/>
  <c r="H140" i="2"/>
  <c r="I140" i="2" s="1"/>
  <c r="H46" i="2"/>
  <c r="I46" i="2" s="1"/>
  <c r="H177" i="2"/>
  <c r="I177" i="2" s="1"/>
  <c r="H154" i="2"/>
  <c r="I154" i="2" s="1"/>
  <c r="H131" i="2"/>
  <c r="I131" i="2" s="1"/>
  <c r="H125" i="2"/>
  <c r="I125" i="2" s="1"/>
  <c r="H121" i="2"/>
  <c r="I121" i="2" s="1"/>
  <c r="H117" i="2"/>
  <c r="I117" i="2" s="1"/>
  <c r="H112" i="2"/>
  <c r="I112" i="2" s="1"/>
  <c r="H95" i="2"/>
  <c r="I95" i="2" s="1"/>
  <c r="H81" i="2"/>
  <c r="I81" i="2" s="1"/>
  <c r="H69" i="2"/>
  <c r="I69" i="2" s="1"/>
  <c r="H53" i="2"/>
  <c r="I53" i="2" s="1"/>
  <c r="H41" i="2"/>
  <c r="I41" i="2" s="1"/>
  <c r="H27" i="2"/>
  <c r="I27" i="2" s="1"/>
  <c r="H24" i="2"/>
  <c r="I24" i="2" s="1"/>
  <c r="H91" i="2"/>
  <c r="I91" i="2" s="1"/>
  <c r="H120" i="2"/>
  <c r="I120" i="2" s="1"/>
  <c r="H106" i="2"/>
  <c r="I106" i="2" s="1"/>
  <c r="H99" i="2"/>
  <c r="I99" i="2" s="1"/>
  <c r="H76" i="2"/>
  <c r="I76" i="2" s="1"/>
  <c r="H59" i="2"/>
  <c r="I59" i="2" s="1"/>
  <c r="H58" i="2"/>
  <c r="I58" i="2" s="1"/>
  <c r="H48" i="2"/>
  <c r="I48" i="2" s="1"/>
  <c r="H34" i="2"/>
  <c r="I34" i="2" s="1"/>
  <c r="H18" i="2"/>
  <c r="I18" i="2" s="1"/>
  <c r="H13" i="2"/>
  <c r="I13" i="2" s="1"/>
  <c r="H180" i="2"/>
  <c r="I180" i="2" s="1"/>
  <c r="H163" i="2"/>
  <c r="I163" i="2" s="1"/>
  <c r="H102" i="2"/>
  <c r="I102" i="2" s="1"/>
  <c r="H101" i="2"/>
  <c r="I101" i="2" s="1"/>
  <c r="H96" i="2"/>
  <c r="I96" i="2" s="1"/>
  <c r="H89" i="2"/>
  <c r="I89" i="2" s="1"/>
  <c r="H78" i="2"/>
  <c r="I78" i="2" s="1"/>
  <c r="H92" i="2"/>
  <c r="I92" i="2" s="1"/>
  <c r="H90" i="2"/>
  <c r="I90" i="2" s="1"/>
  <c r="H178" i="2" l="1"/>
  <c r="I178" i="2" s="1"/>
  <c r="H165" i="2"/>
  <c r="I165" i="2" s="1"/>
  <c r="H162" i="2"/>
  <c r="I162" i="2" s="1"/>
  <c r="H153" i="2"/>
  <c r="I153" i="2" s="1"/>
  <c r="H136" i="2"/>
  <c r="I136" i="2" s="1"/>
  <c r="H130" i="2"/>
  <c r="I130" i="2" s="1"/>
  <c r="H124" i="2"/>
  <c r="I124" i="2" s="1"/>
  <c r="H116" i="2"/>
  <c r="I116" i="2" s="1"/>
  <c r="H105" i="2"/>
  <c r="I105" i="2" s="1"/>
  <c r="H75" i="2"/>
  <c r="I75" i="2" s="1"/>
  <c r="H68" i="2"/>
  <c r="I68" i="2" s="1"/>
  <c r="H64" i="2"/>
  <c r="I64" i="2" s="1"/>
  <c r="H57" i="2"/>
  <c r="I57" i="2" s="1"/>
  <c r="H52" i="2"/>
  <c r="I52" i="2" s="1"/>
  <c r="H47" i="2"/>
  <c r="I47" i="2" s="1"/>
  <c r="H40" i="2"/>
  <c r="I40" i="2" s="1"/>
  <c r="H33" i="2"/>
  <c r="I33" i="2" s="1"/>
  <c r="H30" i="2"/>
  <c r="I30" i="2" s="1"/>
  <c r="H12" i="2"/>
  <c r="I12" i="2" s="1"/>
  <c r="H66" i="2"/>
  <c r="I66" i="2" s="1"/>
  <c r="H135" i="2"/>
  <c r="I135" i="2" s="1"/>
  <c r="H36" i="2"/>
  <c r="I36" i="2" s="1"/>
  <c r="H158" i="2"/>
  <c r="I158" i="2" s="1"/>
  <c r="H94" i="2"/>
  <c r="I94" i="2" s="1"/>
  <c r="H67" i="2"/>
  <c r="I67" i="2" s="1"/>
  <c r="H29" i="2"/>
  <c r="I29" i="2" s="1"/>
  <c r="H23" i="2"/>
  <c r="I23" i="2" s="1"/>
  <c r="H9" i="2"/>
  <c r="I9" i="2" s="1"/>
  <c r="H152" i="2"/>
  <c r="I152" i="2" s="1"/>
  <c r="H170" i="2"/>
  <c r="I170" i="2" s="1"/>
  <c r="H86" i="2"/>
  <c r="I86" i="2" s="1"/>
  <c r="H85" i="2"/>
  <c r="I85" i="2" s="1"/>
  <c r="H175" i="2"/>
  <c r="I175" i="2" s="1"/>
  <c r="H171" i="2"/>
  <c r="I171" i="2" s="1"/>
  <c r="H159" i="2"/>
  <c r="I159" i="2" s="1"/>
  <c r="H129" i="2"/>
  <c r="I129" i="2" s="1"/>
  <c r="H110" i="2"/>
  <c r="I110" i="2" s="1"/>
  <c r="H104" i="2"/>
  <c r="I104" i="2" s="1"/>
  <c r="H98" i="2"/>
  <c r="I98" i="2" s="1"/>
  <c r="H51" i="2"/>
  <c r="I51" i="2" s="1"/>
  <c r="H44" i="2"/>
  <c r="I44" i="2" s="1"/>
  <c r="H38" i="2"/>
  <c r="I38" i="2" s="1"/>
  <c r="H32" i="2"/>
  <c r="I32" i="2" s="1"/>
  <c r="H22" i="2"/>
  <c r="I22" i="2" s="1"/>
  <c r="H17" i="2"/>
  <c r="I17" i="2" s="1"/>
  <c r="H7" i="2"/>
  <c r="I7" i="2" s="1"/>
  <c r="H174" i="2"/>
  <c r="I174" i="2" s="1"/>
  <c r="H173" i="2"/>
  <c r="I173" i="2" s="1"/>
  <c r="H160" i="2"/>
  <c r="I160" i="2" s="1"/>
  <c r="H157" i="2"/>
  <c r="I157" i="2" s="1"/>
  <c r="H147" i="2"/>
  <c r="I147" i="2" s="1"/>
  <c r="H138" i="2"/>
  <c r="I138" i="2" s="1"/>
  <c r="H134" i="2"/>
  <c r="I134" i="2" s="1"/>
  <c r="H128" i="2"/>
  <c r="I128" i="2" s="1"/>
  <c r="H93" i="2"/>
  <c r="I93" i="2" s="1"/>
  <c r="H74" i="2"/>
  <c r="I74" i="2" s="1"/>
  <c r="H72" i="2"/>
  <c r="I72" i="2" s="1"/>
  <c r="H62" i="2"/>
  <c r="I62" i="2" s="1"/>
  <c r="H56" i="2"/>
  <c r="I56" i="2" s="1"/>
  <c r="H37" i="2"/>
  <c r="I37" i="2" s="1"/>
  <c r="H109" i="2"/>
  <c r="I109" i="2" s="1"/>
  <c r="H84" i="2"/>
  <c r="I84" i="2" s="1"/>
  <c r="H50" i="2"/>
  <c r="I50" i="2" s="1"/>
  <c r="H31" i="2"/>
  <c r="I31" i="2" s="1"/>
  <c r="H28" i="2"/>
  <c r="I28" i="2" s="1"/>
  <c r="H21" i="2"/>
  <c r="I21" i="2" s="1"/>
  <c r="H16" i="2"/>
  <c r="I16" i="2" s="1"/>
  <c r="H161" i="2"/>
  <c r="I161" i="2" s="1"/>
  <c r="H145" i="2"/>
  <c r="I145" i="2" s="1"/>
  <c r="H150" i="2"/>
  <c r="I150" i="2" s="1"/>
  <c r="H5" i="2"/>
  <c r="I5" i="2" s="1"/>
  <c r="H141" i="2"/>
  <c r="I141" i="2" s="1"/>
  <c r="H11" i="2"/>
  <c r="I11" i="2" s="1"/>
  <c r="H115" i="2"/>
  <c r="I115" i="2" s="1"/>
  <c r="H80" i="2"/>
  <c r="I80" i="2" s="1"/>
  <c r="H179" i="2"/>
  <c r="I179" i="2" s="1"/>
  <c r="H172" i="2"/>
  <c r="I172" i="2" s="1"/>
  <c r="H169" i="2"/>
  <c r="I169" i="2" s="1"/>
  <c r="H167" i="2"/>
  <c r="I167" i="2" s="1"/>
  <c r="H156" i="2"/>
  <c r="I156" i="2" s="1"/>
  <c r="H151" i="2"/>
  <c r="I151" i="2" s="1"/>
  <c r="H146" i="2"/>
  <c r="I146" i="2" s="1"/>
  <c r="H144" i="2"/>
  <c r="I144" i="2" s="1"/>
  <c r="H137" i="2"/>
  <c r="I137" i="2" s="1"/>
  <c r="H133" i="2"/>
  <c r="I133" i="2" s="1"/>
  <c r="H127" i="2"/>
  <c r="I127" i="2" s="1"/>
  <c r="H123" i="2"/>
  <c r="I123" i="2" s="1"/>
  <c r="H119" i="2"/>
  <c r="I119" i="2" s="1"/>
  <c r="H118" i="2"/>
  <c r="I118" i="2" s="1"/>
  <c r="H114" i="2"/>
  <c r="I114" i="2" s="1"/>
  <c r="H108" i="2"/>
  <c r="I108" i="2" s="1"/>
  <c r="H88" i="2"/>
  <c r="I88" i="2" s="1"/>
  <c r="H87" i="2"/>
  <c r="I87" i="2" s="1"/>
  <c r="H83" i="2"/>
  <c r="I83" i="2" s="1"/>
  <c r="H79" i="2"/>
  <c r="I79" i="2" s="1"/>
  <c r="H71" i="2"/>
  <c r="I71" i="2" s="1"/>
  <c r="H61" i="2"/>
  <c r="I61" i="2" s="1"/>
  <c r="H55" i="2"/>
  <c r="I55" i="2" s="1"/>
  <c r="H49" i="2"/>
  <c r="I49" i="2" s="1"/>
  <c r="H43" i="2"/>
  <c r="I43" i="2" s="1"/>
  <c r="H26" i="2"/>
  <c r="I26" i="2" s="1"/>
  <c r="H20" i="2"/>
  <c r="I20" i="2" s="1"/>
  <c r="H15" i="2"/>
  <c r="I15" i="2" s="1"/>
  <c r="H8" i="2"/>
  <c r="I8" i="2" s="1"/>
  <c r="H39" i="2"/>
  <c r="I39" i="2" s="1"/>
  <c r="H149" i="2"/>
  <c r="I149" i="2" s="1"/>
  <c r="H4" i="2"/>
  <c r="I4" i="2" s="1"/>
  <c r="H63" i="2"/>
  <c r="I63" i="2" s="1"/>
  <c r="H176" i="2"/>
  <c r="I176" i="2" s="1"/>
  <c r="H168" i="2"/>
  <c r="I168" i="2" s="1"/>
  <c r="H166" i="2"/>
  <c r="I166" i="2" s="1"/>
  <c r="H155" i="2"/>
  <c r="I155" i="2" s="1"/>
  <c r="H148" i="2"/>
  <c r="I148" i="2" s="1"/>
  <c r="H143" i="2"/>
  <c r="I143" i="2" s="1"/>
  <c r="H132" i="2"/>
  <c r="I132" i="2" s="1"/>
  <c r="H126" i="2"/>
  <c r="I126" i="2" s="1"/>
  <c r="H113" i="2"/>
  <c r="I113" i="2" s="1"/>
  <c r="H107" i="2"/>
  <c r="I107" i="2" s="1"/>
  <c r="H77" i="2"/>
  <c r="I77" i="2" s="1"/>
  <c r="H73" i="2"/>
  <c r="I73" i="2" s="1"/>
  <c r="H70" i="2"/>
  <c r="I70" i="2" s="1"/>
  <c r="H60" i="2"/>
  <c r="I60" i="2" s="1"/>
  <c r="H54" i="2"/>
  <c r="I54" i="2" s="1"/>
  <c r="H42" i="2"/>
  <c r="I42" i="2" s="1"/>
  <c r="H19" i="2"/>
  <c r="I19" i="2" s="1"/>
  <c r="H14" i="2"/>
  <c r="I14" i="2" s="1"/>
  <c r="H10" i="2"/>
  <c r="I10" i="2" s="1"/>
  <c r="H6" i="2"/>
  <c r="I6" i="2" s="1"/>
  <c r="H122" i="2"/>
  <c r="I122" i="2" s="1"/>
  <c r="H111" i="2"/>
  <c r="I111" i="2" s="1"/>
  <c r="H82" i="2"/>
  <c r="I82" i="2" s="1"/>
  <c r="H35" i="2"/>
  <c r="I35" i="2" s="1"/>
  <c r="H25" i="2"/>
  <c r="I25" i="2" s="1"/>
  <c r="H65" i="2"/>
  <c r="I65" i="2" s="1"/>
  <c r="H3" i="2"/>
  <c r="I3" i="2" s="1"/>
  <c r="H2" i="2"/>
  <c r="I2" i="2" s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2" i="2"/>
  <c r="I183" i="2" l="1"/>
  <c r="L183" i="2"/>
</calcChain>
</file>

<file path=xl/sharedStrings.xml><?xml version="1.0" encoding="utf-8"?>
<sst xmlns="http://schemas.openxmlformats.org/spreadsheetml/2006/main" count="1099" uniqueCount="148">
  <si>
    <t>2</t>
  </si>
  <si>
    <t>Teppich</t>
  </si>
  <si>
    <t>grün</t>
  </si>
  <si>
    <t>OTTO products</t>
  </si>
  <si>
    <t>Teppiche</t>
  </si>
  <si>
    <t>75/150</t>
  </si>
  <si>
    <t>3</t>
  </si>
  <si>
    <t>115/170</t>
  </si>
  <si>
    <t>4</t>
  </si>
  <si>
    <t>150/230</t>
  </si>
  <si>
    <t>6</t>
  </si>
  <si>
    <t>190/290</t>
  </si>
  <si>
    <t>sand-multi</t>
  </si>
  <si>
    <t>Leonique_GW</t>
  </si>
  <si>
    <t>120/180</t>
  </si>
  <si>
    <t>7</t>
  </si>
  <si>
    <t>mahagoni</t>
  </si>
  <si>
    <t>LeGer Home by Lena Gercke</t>
  </si>
  <si>
    <t>240/320</t>
  </si>
  <si>
    <t>rot</t>
  </si>
  <si>
    <t>DELAVITA_GW</t>
  </si>
  <si>
    <t>160/230</t>
  </si>
  <si>
    <t>8</t>
  </si>
  <si>
    <t>braun</t>
  </si>
  <si>
    <t>Theko Exclusiv_GW</t>
  </si>
  <si>
    <t>300/400</t>
  </si>
  <si>
    <t>HOME AFFAIRE</t>
  </si>
  <si>
    <t>10</t>
  </si>
  <si>
    <t>Teppich Rund</t>
  </si>
  <si>
    <t>natur</t>
  </si>
  <si>
    <t>Home affaire_GW</t>
  </si>
  <si>
    <t>190</t>
  </si>
  <si>
    <t>silberfarben</t>
  </si>
  <si>
    <t>andas</t>
  </si>
  <si>
    <t>1</t>
  </si>
  <si>
    <t>anthrazit</t>
  </si>
  <si>
    <t>60/90</t>
  </si>
  <si>
    <t>70/140</t>
  </si>
  <si>
    <t>200/290</t>
  </si>
  <si>
    <t>OTTO products_GW</t>
  </si>
  <si>
    <t>schwar-offwh</t>
  </si>
  <si>
    <t>CosmoLiving by Cosmopolitan</t>
  </si>
  <si>
    <t>kupfer</t>
  </si>
  <si>
    <t>grau</t>
  </si>
  <si>
    <t>Leonique</t>
  </si>
  <si>
    <t>80/140</t>
  </si>
  <si>
    <t>120/160</t>
  </si>
  <si>
    <t>weiß</t>
  </si>
  <si>
    <t>Timbers</t>
  </si>
  <si>
    <t>80/150</t>
  </si>
  <si>
    <t>schwar-grau</t>
  </si>
  <si>
    <t>DELAVITA</t>
  </si>
  <si>
    <t>goldfarben</t>
  </si>
  <si>
    <t>nicht definiert</t>
  </si>
  <si>
    <t>sand</t>
  </si>
  <si>
    <t>blue</t>
  </si>
  <si>
    <t>120/170</t>
  </si>
  <si>
    <t>coffee</t>
  </si>
  <si>
    <t>60/110</t>
  </si>
  <si>
    <t>200/300</t>
  </si>
  <si>
    <t>grau-creme</t>
  </si>
  <si>
    <t>CALVIN KLEIN</t>
  </si>
  <si>
    <t>160/221</t>
  </si>
  <si>
    <t>creme</t>
  </si>
  <si>
    <t>my home_GW</t>
  </si>
  <si>
    <t>50</t>
  </si>
  <si>
    <t>Läufer</t>
  </si>
  <si>
    <t>blau</t>
  </si>
  <si>
    <t>GALA LM</t>
  </si>
  <si>
    <t>80/250</t>
  </si>
  <si>
    <t>12</t>
  </si>
  <si>
    <t>80/350</t>
  </si>
  <si>
    <t>violett</t>
  </si>
  <si>
    <t>schwarz</t>
  </si>
  <si>
    <t>rosé</t>
  </si>
  <si>
    <t>beige</t>
  </si>
  <si>
    <t>9</t>
  </si>
  <si>
    <t>140</t>
  </si>
  <si>
    <t>taupe</t>
  </si>
  <si>
    <t>0</t>
  </si>
  <si>
    <t xml:space="preserve">Teppich, rund 120cm </t>
  </si>
  <si>
    <t>braun creme</t>
  </si>
  <si>
    <t>120</t>
  </si>
  <si>
    <t>11</t>
  </si>
  <si>
    <t>60/244</t>
  </si>
  <si>
    <t>blau-weiß</t>
  </si>
  <si>
    <t>blau-rosto</t>
  </si>
  <si>
    <t>67/230</t>
  </si>
  <si>
    <t>türkis</t>
  </si>
  <si>
    <t>180/280</t>
  </si>
  <si>
    <t>280/380</t>
  </si>
  <si>
    <t>240/340</t>
  </si>
  <si>
    <t>cream</t>
  </si>
  <si>
    <t>Lüttenhütt</t>
  </si>
  <si>
    <t>my home</t>
  </si>
  <si>
    <t>creme-grau</t>
  </si>
  <si>
    <t>62/102</t>
  </si>
  <si>
    <t>75/122</t>
  </si>
  <si>
    <t>31</t>
  </si>
  <si>
    <t>62/147</t>
  </si>
  <si>
    <t>multi</t>
  </si>
  <si>
    <t>13</t>
  </si>
  <si>
    <t>90/250</t>
  </si>
  <si>
    <t>lila</t>
  </si>
  <si>
    <t>Läufer 80x350</t>
  </si>
  <si>
    <t>schwar-weiß</t>
  </si>
  <si>
    <t>petrol</t>
  </si>
  <si>
    <t>grau-weiß</t>
  </si>
  <si>
    <t>merinos</t>
  </si>
  <si>
    <t>ivory</t>
  </si>
  <si>
    <t>18</t>
  </si>
  <si>
    <t>mint</t>
  </si>
  <si>
    <t>andas_GW</t>
  </si>
  <si>
    <t>70/190</t>
  </si>
  <si>
    <t>5</t>
  </si>
  <si>
    <t>200/200</t>
  </si>
  <si>
    <t>naturfarben</t>
  </si>
  <si>
    <t>kupferfarben</t>
  </si>
  <si>
    <t>Guido Maria Kretschmer Home&amp;Living</t>
  </si>
  <si>
    <t>14</t>
  </si>
  <si>
    <t>Bettumrandung 3tlg.</t>
  </si>
  <si>
    <t>2x60/140+1x60/270</t>
  </si>
  <si>
    <t>rauchblau</t>
  </si>
  <si>
    <t>rot/blau</t>
  </si>
  <si>
    <t>platinfarben</t>
  </si>
  <si>
    <t>Bruno Banani LM exkl. Sport</t>
  </si>
  <si>
    <t>19</t>
  </si>
  <si>
    <t>80/500</t>
  </si>
  <si>
    <t>braun-grau</t>
  </si>
  <si>
    <t>salbei</t>
  </si>
  <si>
    <t>280/390</t>
  </si>
  <si>
    <t>altrosa</t>
  </si>
  <si>
    <t>COUCH</t>
  </si>
  <si>
    <t>elbgestoeber</t>
  </si>
  <si>
    <t>gelb</t>
  </si>
  <si>
    <t>Size</t>
  </si>
  <si>
    <t>Quantity</t>
  </si>
  <si>
    <t>Description</t>
  </si>
  <si>
    <t>Color</t>
  </si>
  <si>
    <t>Brand</t>
  </si>
  <si>
    <t>Assortment</t>
  </si>
  <si>
    <t>Mass</t>
  </si>
  <si>
    <t>Square meters/piece</t>
  </si>
  <si>
    <t>Square meters/SUM</t>
  </si>
  <si>
    <t>Article number</t>
  </si>
  <si>
    <t>Link to photo</t>
  </si>
  <si>
    <t>RRP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</si>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</sst>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D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4" fontId="1" fillId="2" borderId="0" xfId="0" applyNumberFormat="1" applyFont="1" applyFill="1"/>
    <xf numFmtId="2" fontId="0" fillId="2" borderId="0" xfId="0" applyNumberFormat="1" applyFill="1"/>
    <xf numFmtId="2" fontId="1" fillId="2" borderId="0" xfId="0" applyNumberFormat="1" applyFont="1" applyFill="1"/>
    <xf numFmtId="0" fontId="1" fillId="2" borderId="0" xfId="0" applyFont="1" applyFill="1"/>
    <xf numFmtId="164" fontId="0" fillId="2" borderId="0" xfId="0" applyNumberFormat="1" applyFill="1"/>
    <xf numFmtId="164" fontId="1" fillId="2" borderId="0" xfId="0" applyNumberFormat="1" applyFont="1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164" fontId="0" fillId="2" borderId="1" xfId="0" applyNumberFormat="1" applyFill="1" applyBorder="1"/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na/Documents/COVOARE%20Euroarll%2005.06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"/>
  <sheetViews>
    <sheetView tabSelected="1" zoomScaleNormal="100" workbookViewId="0">
      <selection activeCell="L183" sqref="L183"/>
    </sheetView>
  </sheetViews>
  <sheetFormatPr defaultColWidth="11.125" defaultRowHeight="14.25"/>
  <cols>
    <col min="1" max="1" width="17.875" style="1" bestFit="1" customWidth="1"/>
    <col min="2" max="2" width="11.125" style="2"/>
    <col min="3" max="4" width="11.125" style="1"/>
    <col min="5" max="5" width="17" style="1" customWidth="1"/>
    <col min="6" max="6" width="15.375" style="1" bestFit="1" customWidth="1"/>
    <col min="7" max="7" width="11.125" style="1"/>
    <col min="8" max="9" width="11.125" style="4"/>
    <col min="10" max="10" width="12.875" style="1" bestFit="1" customWidth="1"/>
    <col min="11" max="11" width="11.125" style="7"/>
    <col min="12" max="12" width="14.5" style="7" bestFit="1" customWidth="1"/>
    <col min="13" max="13" width="54.875" style="1" bestFit="1" customWidth="1"/>
    <col min="14" max="16384" width="11.125" style="1"/>
  </cols>
  <sheetData>
    <row r="1" spans="1:13" ht="15">
      <c r="A1" s="13" t="s">
        <v>144</v>
      </c>
      <c r="B1" s="13" t="s">
        <v>135</v>
      </c>
      <c r="C1" s="13" t="s">
        <v>137</v>
      </c>
      <c r="D1" s="13" t="s">
        <v>138</v>
      </c>
      <c r="E1" s="13" t="s">
        <v>139</v>
      </c>
      <c r="F1" s="13" t="s">
        <v>140</v>
      </c>
      <c r="G1" s="13" t="s">
        <v>141</v>
      </c>
      <c r="H1" s="14" t="s">
        <v>142</v>
      </c>
      <c r="I1" s="14" t="s">
        <v>143</v>
      </c>
      <c r="J1" s="13" t="s">
        <v>136</v>
      </c>
      <c r="K1" s="15" t="s">
        <v>146</v>
      </c>
      <c r="L1" s="15" t="s">
        <v>147</v>
      </c>
      <c r="M1" s="13" t="s">
        <v>145</v>
      </c>
    </row>
    <row r="2" spans="1:13" ht="15">
      <c r="A2" s="9">
        <v>77459830</v>
      </c>
      <c r="B2" s="10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11">
        <f>0.75*1.5</f>
        <v>1.125</v>
      </c>
      <c r="I2" s="11">
        <f t="shared" ref="I2:I33" si="0">+H2*J2</f>
        <v>3.375</v>
      </c>
      <c r="J2" s="9">
        <v>3</v>
      </c>
      <c r="K2" s="12">
        <v>39.99</v>
      </c>
      <c r="L2" s="12">
        <f t="shared" ref="L2:L33" si="1">+K2*J2</f>
        <v>119.97</v>
      </c>
      <c r="M2" s="9" t="str">
        <f>VLOOKUP(A2,[1]Tabelle1!$A$2:$S$822,14,FALSE)</f>
        <v>http://magento.p169065.webspaceconfig.de/gh/images/77459830.jpg</v>
      </c>
    </row>
    <row r="3" spans="1:13" ht="15">
      <c r="A3" s="9">
        <v>77459830</v>
      </c>
      <c r="B3" s="10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7</v>
      </c>
      <c r="H3" s="11">
        <f>1.15*1.7</f>
        <v>1.9549999999999998</v>
      </c>
      <c r="I3" s="11">
        <f t="shared" si="0"/>
        <v>7.8199999999999994</v>
      </c>
      <c r="J3" s="9">
        <v>4</v>
      </c>
      <c r="K3" s="12">
        <v>67.989999999999995</v>
      </c>
      <c r="L3" s="12">
        <f t="shared" si="1"/>
        <v>271.95999999999998</v>
      </c>
      <c r="M3" s="9" t="str">
        <f>VLOOKUP(A3,[1]Tabelle1!$A$2:$S$822,14,FALSE)</f>
        <v>http://magento.p169065.webspaceconfig.de/gh/images/77459830.jpg</v>
      </c>
    </row>
    <row r="4" spans="1:13" ht="15">
      <c r="A4" s="9">
        <v>77459830</v>
      </c>
      <c r="B4" s="10" t="s">
        <v>8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9</v>
      </c>
      <c r="H4" s="11">
        <f>1.5*2.3</f>
        <v>3.4499999999999997</v>
      </c>
      <c r="I4" s="11">
        <f t="shared" si="0"/>
        <v>58.65</v>
      </c>
      <c r="J4" s="9">
        <v>17</v>
      </c>
      <c r="K4" s="12">
        <v>122.99</v>
      </c>
      <c r="L4" s="12">
        <f t="shared" si="1"/>
        <v>2090.83</v>
      </c>
      <c r="M4" s="9" t="str">
        <f>VLOOKUP(A4,[1]Tabelle1!$A$2:$S$822,14,FALSE)</f>
        <v>http://magento.p169065.webspaceconfig.de/gh/images/77459830.jpg</v>
      </c>
    </row>
    <row r="5" spans="1:13" ht="15">
      <c r="A5" s="9">
        <v>77459830</v>
      </c>
      <c r="B5" s="10" t="s">
        <v>10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11</v>
      </c>
      <c r="H5" s="11">
        <f>1.9*2.9</f>
        <v>5.51</v>
      </c>
      <c r="I5" s="11">
        <f t="shared" si="0"/>
        <v>132.24</v>
      </c>
      <c r="J5" s="9">
        <v>24</v>
      </c>
      <c r="K5" s="12">
        <v>201.99</v>
      </c>
      <c r="L5" s="12">
        <f t="shared" si="1"/>
        <v>4847.76</v>
      </c>
      <c r="M5" s="9" t="str">
        <f>VLOOKUP(A5,[1]Tabelle1!$A$2:$S$822,14,FALSE)</f>
        <v>http://magento.p169065.webspaceconfig.de/gh/images/77459830.jpg</v>
      </c>
    </row>
    <row r="6" spans="1:13" ht="15">
      <c r="A6" s="9">
        <v>77468620</v>
      </c>
      <c r="B6" s="10" t="s">
        <v>6</v>
      </c>
      <c r="C6" s="9" t="s">
        <v>1</v>
      </c>
      <c r="D6" s="9" t="s">
        <v>12</v>
      </c>
      <c r="E6" s="9" t="s">
        <v>13</v>
      </c>
      <c r="F6" s="9" t="s">
        <v>4</v>
      </c>
      <c r="G6" s="9" t="s">
        <v>14</v>
      </c>
      <c r="H6" s="11">
        <f>1.2*1.8</f>
        <v>2.16</v>
      </c>
      <c r="I6" s="11">
        <f t="shared" si="0"/>
        <v>2.16</v>
      </c>
      <c r="J6" s="9">
        <v>1</v>
      </c>
      <c r="K6" s="12">
        <v>107.99</v>
      </c>
      <c r="L6" s="12">
        <f t="shared" si="1"/>
        <v>107.99</v>
      </c>
      <c r="M6" s="9" t="str">
        <f>VLOOKUP(A6,[1]Tabelle1!$A$2:$S$822,14,FALSE)</f>
        <v>http://magento.p169065.webspaceconfig.de/gh/images/77468620.jpg</v>
      </c>
    </row>
    <row r="7" spans="1:13" ht="15">
      <c r="A7" s="9">
        <v>77509368</v>
      </c>
      <c r="B7" s="10" t="s">
        <v>15</v>
      </c>
      <c r="C7" s="9" t="s">
        <v>1</v>
      </c>
      <c r="D7" s="9" t="s">
        <v>16</v>
      </c>
      <c r="E7" s="9" t="s">
        <v>17</v>
      </c>
      <c r="F7" s="9" t="s">
        <v>4</v>
      </c>
      <c r="G7" s="9" t="s">
        <v>18</v>
      </c>
      <c r="H7" s="11">
        <f>2.4*3.2</f>
        <v>7.68</v>
      </c>
      <c r="I7" s="11">
        <f t="shared" si="0"/>
        <v>15.36</v>
      </c>
      <c r="J7" s="9">
        <v>2</v>
      </c>
      <c r="K7" s="12">
        <v>385.99</v>
      </c>
      <c r="L7" s="12">
        <f t="shared" si="1"/>
        <v>771.98</v>
      </c>
      <c r="M7" s="9" t="str">
        <f>VLOOKUP(A7,[1]Tabelle1!$A$2:$S$822,14,FALSE)</f>
        <v>http://magento.p169065.webspaceconfig.de/gh/images/77509368.jpg</v>
      </c>
    </row>
    <row r="8" spans="1:13" ht="15">
      <c r="A8" s="9">
        <v>77538038</v>
      </c>
      <c r="B8" s="10" t="s">
        <v>8</v>
      </c>
      <c r="C8" s="9" t="s">
        <v>1</v>
      </c>
      <c r="D8" s="9" t="s">
        <v>19</v>
      </c>
      <c r="E8" s="9" t="s">
        <v>20</v>
      </c>
      <c r="F8" s="9" t="s">
        <v>4</v>
      </c>
      <c r="G8" s="9" t="s">
        <v>21</v>
      </c>
      <c r="H8" s="11">
        <f>1.6*2.3</f>
        <v>3.6799999999999997</v>
      </c>
      <c r="I8" s="11">
        <f t="shared" si="0"/>
        <v>3.6799999999999997</v>
      </c>
      <c r="J8" s="9">
        <v>1</v>
      </c>
      <c r="K8" s="12">
        <v>149.99</v>
      </c>
      <c r="L8" s="12">
        <f t="shared" si="1"/>
        <v>149.99</v>
      </c>
      <c r="M8" s="9" t="str">
        <f>VLOOKUP(A8,[1]Tabelle1!$A$2:$S$822,14,FALSE)</f>
        <v>http://magento.p169065.webspaceconfig.de/gh/images/77538038.jpg</v>
      </c>
    </row>
    <row r="9" spans="1:13" ht="15">
      <c r="A9" s="9">
        <v>77553410</v>
      </c>
      <c r="B9" s="10" t="s">
        <v>22</v>
      </c>
      <c r="C9" s="9" t="s">
        <v>1</v>
      </c>
      <c r="D9" s="9" t="s">
        <v>23</v>
      </c>
      <c r="E9" s="9" t="s">
        <v>24</v>
      </c>
      <c r="F9" s="9" t="s">
        <v>4</v>
      </c>
      <c r="G9" s="9" t="s">
        <v>25</v>
      </c>
      <c r="H9" s="11">
        <f>3*4</f>
        <v>12</v>
      </c>
      <c r="I9" s="11">
        <f t="shared" si="0"/>
        <v>12</v>
      </c>
      <c r="J9" s="9">
        <v>1</v>
      </c>
      <c r="K9" s="12">
        <v>2519.9899999999998</v>
      </c>
      <c r="L9" s="12">
        <f t="shared" si="1"/>
        <v>2519.9899999999998</v>
      </c>
      <c r="M9" s="9" t="str">
        <f>VLOOKUP(A9,[1]Tabelle1!$A$2:$S$822,14,FALSE)</f>
        <v>http://magento.p169065.webspaceconfig.de/gh/images/77553410.jpg</v>
      </c>
    </row>
    <row r="10" spans="1:13" ht="15">
      <c r="A10" s="9">
        <v>77668013</v>
      </c>
      <c r="B10" s="10" t="s">
        <v>6</v>
      </c>
      <c r="C10" s="9" t="s">
        <v>1</v>
      </c>
      <c r="D10" s="9" t="s">
        <v>23</v>
      </c>
      <c r="E10" s="9" t="s">
        <v>26</v>
      </c>
      <c r="F10" s="9" t="s">
        <v>4</v>
      </c>
      <c r="G10" s="9" t="s">
        <v>14</v>
      </c>
      <c r="H10" s="11">
        <f>1.2*1.8</f>
        <v>2.16</v>
      </c>
      <c r="I10" s="11">
        <f t="shared" si="0"/>
        <v>2.16</v>
      </c>
      <c r="J10" s="9">
        <v>1</v>
      </c>
      <c r="K10" s="12">
        <v>89.99</v>
      </c>
      <c r="L10" s="12">
        <f t="shared" si="1"/>
        <v>89.99</v>
      </c>
      <c r="M10" s="9" t="str">
        <f>VLOOKUP(A10,[1]Tabelle1!$A$2:$S$822,14,FALSE)</f>
        <v>http://magento.p169065.webspaceconfig.de/gh/images/77668013.jpg</v>
      </c>
    </row>
    <row r="11" spans="1:13" ht="15">
      <c r="A11" s="9">
        <v>78145232</v>
      </c>
      <c r="B11" s="10" t="s">
        <v>27</v>
      </c>
      <c r="C11" s="9" t="s">
        <v>28</v>
      </c>
      <c r="D11" s="9" t="s">
        <v>29</v>
      </c>
      <c r="E11" s="9" t="s">
        <v>30</v>
      </c>
      <c r="F11" s="9" t="s">
        <v>4</v>
      </c>
      <c r="G11" s="9" t="s">
        <v>31</v>
      </c>
      <c r="H11" s="11">
        <f>0.95*0.95*3.14</f>
        <v>2.83385</v>
      </c>
      <c r="I11" s="11">
        <f t="shared" si="0"/>
        <v>11.3354</v>
      </c>
      <c r="J11" s="9">
        <v>4</v>
      </c>
      <c r="K11" s="12">
        <v>222.99</v>
      </c>
      <c r="L11" s="12">
        <f t="shared" si="1"/>
        <v>891.96</v>
      </c>
      <c r="M11" s="9" t="str">
        <f>VLOOKUP(A11,[1]Tabelle1!$A$2:$S$822,14,FALSE)</f>
        <v>http://magento.p169065.webspaceconfig.de/gh/images/78145232.jpg</v>
      </c>
    </row>
    <row r="12" spans="1:13" ht="15">
      <c r="A12" s="9">
        <v>78393923</v>
      </c>
      <c r="B12" s="10" t="s">
        <v>34</v>
      </c>
      <c r="C12" s="9" t="s">
        <v>1</v>
      </c>
      <c r="D12" s="9" t="s">
        <v>35</v>
      </c>
      <c r="E12" s="9" t="s">
        <v>33</v>
      </c>
      <c r="F12" s="9" t="s">
        <v>4</v>
      </c>
      <c r="G12" s="9" t="s">
        <v>36</v>
      </c>
      <c r="H12" s="11">
        <f>0.6*0.9</f>
        <v>0.54</v>
      </c>
      <c r="I12" s="11">
        <f t="shared" si="0"/>
        <v>0.54</v>
      </c>
      <c r="J12" s="9">
        <v>1</v>
      </c>
      <c r="K12" s="12">
        <v>23.99</v>
      </c>
      <c r="L12" s="12">
        <f t="shared" si="1"/>
        <v>23.99</v>
      </c>
      <c r="M12" s="9" t="str">
        <f>VLOOKUP(A12,[1]Tabelle1!$A$2:$S$822,14,FALSE)</f>
        <v>http://magento.p169065.webspaceconfig.de/gh/images/78393923.jpg</v>
      </c>
    </row>
    <row r="13" spans="1:13" ht="15">
      <c r="A13" s="9">
        <v>78393923</v>
      </c>
      <c r="B13" s="10" t="s">
        <v>0</v>
      </c>
      <c r="C13" s="9" t="s">
        <v>1</v>
      </c>
      <c r="D13" s="9" t="s">
        <v>35</v>
      </c>
      <c r="E13" s="9" t="s">
        <v>33</v>
      </c>
      <c r="F13" s="9" t="s">
        <v>4</v>
      </c>
      <c r="G13" s="9" t="s">
        <v>37</v>
      </c>
      <c r="H13" s="11">
        <f>0.7*1.4</f>
        <v>0.97999999999999987</v>
      </c>
      <c r="I13" s="11">
        <f t="shared" si="0"/>
        <v>13.719999999999999</v>
      </c>
      <c r="J13" s="9">
        <v>14</v>
      </c>
      <c r="K13" s="12">
        <v>44.99</v>
      </c>
      <c r="L13" s="12">
        <f t="shared" si="1"/>
        <v>629.86</v>
      </c>
      <c r="M13" s="9" t="str">
        <f>VLOOKUP(A13,[1]Tabelle1!$A$2:$S$822,14,FALSE)</f>
        <v>http://magento.p169065.webspaceconfig.de/gh/images/78393923.jpg</v>
      </c>
    </row>
    <row r="14" spans="1:13" ht="15">
      <c r="A14" s="9">
        <v>78393923</v>
      </c>
      <c r="B14" s="10" t="s">
        <v>6</v>
      </c>
      <c r="C14" s="9" t="s">
        <v>1</v>
      </c>
      <c r="D14" s="9" t="s">
        <v>35</v>
      </c>
      <c r="E14" s="9" t="s">
        <v>33</v>
      </c>
      <c r="F14" s="9" t="s">
        <v>4</v>
      </c>
      <c r="G14" s="9" t="s">
        <v>14</v>
      </c>
      <c r="H14" s="11">
        <f>1.2*1.8</f>
        <v>2.16</v>
      </c>
      <c r="I14" s="11">
        <f t="shared" si="0"/>
        <v>36.72</v>
      </c>
      <c r="J14" s="9">
        <v>17</v>
      </c>
      <c r="K14" s="12">
        <v>99.99</v>
      </c>
      <c r="L14" s="12">
        <f t="shared" si="1"/>
        <v>1699.83</v>
      </c>
      <c r="M14" s="9" t="str">
        <f>VLOOKUP(A14,[1]Tabelle1!$A$2:$S$822,14,FALSE)</f>
        <v>http://magento.p169065.webspaceconfig.de/gh/images/78393923.jpg</v>
      </c>
    </row>
    <row r="15" spans="1:13" ht="15">
      <c r="A15" s="9">
        <v>78393923</v>
      </c>
      <c r="B15" s="10" t="s">
        <v>8</v>
      </c>
      <c r="C15" s="9" t="s">
        <v>1</v>
      </c>
      <c r="D15" s="9" t="s">
        <v>35</v>
      </c>
      <c r="E15" s="9" t="s">
        <v>33</v>
      </c>
      <c r="F15" s="9" t="s">
        <v>4</v>
      </c>
      <c r="G15" s="9" t="s">
        <v>21</v>
      </c>
      <c r="H15" s="11">
        <f>1.6*2.3</f>
        <v>3.6799999999999997</v>
      </c>
      <c r="I15" s="11">
        <f t="shared" si="0"/>
        <v>22.08</v>
      </c>
      <c r="J15" s="9">
        <v>6</v>
      </c>
      <c r="K15" s="12">
        <v>169.99</v>
      </c>
      <c r="L15" s="12">
        <f t="shared" si="1"/>
        <v>1019.94</v>
      </c>
      <c r="M15" s="9" t="str">
        <f>VLOOKUP(A15,[1]Tabelle1!$A$2:$S$822,14,FALSE)</f>
        <v>http://magento.p169065.webspaceconfig.de/gh/images/78393923.jpg</v>
      </c>
    </row>
    <row r="16" spans="1:13" ht="15">
      <c r="A16" s="9">
        <v>78393923</v>
      </c>
      <c r="B16" s="10" t="s">
        <v>10</v>
      </c>
      <c r="C16" s="9" t="s">
        <v>1</v>
      </c>
      <c r="D16" s="9" t="s">
        <v>35</v>
      </c>
      <c r="E16" s="9" t="s">
        <v>33</v>
      </c>
      <c r="F16" s="9" t="s">
        <v>4</v>
      </c>
      <c r="G16" s="9" t="s">
        <v>38</v>
      </c>
      <c r="H16" s="11">
        <f>2*2.9</f>
        <v>5.8</v>
      </c>
      <c r="I16" s="11">
        <f t="shared" si="0"/>
        <v>5.8</v>
      </c>
      <c r="J16" s="9">
        <v>1</v>
      </c>
      <c r="K16" s="12">
        <v>270.99</v>
      </c>
      <c r="L16" s="12">
        <f t="shared" si="1"/>
        <v>270.99</v>
      </c>
      <c r="M16" s="9" t="str">
        <f>VLOOKUP(A16,[1]Tabelle1!$A$2:$S$822,14,FALSE)</f>
        <v>http://magento.p169065.webspaceconfig.de/gh/images/78393923.jpg</v>
      </c>
    </row>
    <row r="17" spans="1:13" ht="15">
      <c r="A17" s="9">
        <v>78448524</v>
      </c>
      <c r="B17" s="10" t="s">
        <v>15</v>
      </c>
      <c r="C17" s="9" t="s">
        <v>1</v>
      </c>
      <c r="D17" s="9" t="s">
        <v>29</v>
      </c>
      <c r="E17" s="9" t="s">
        <v>39</v>
      </c>
      <c r="F17" s="9" t="s">
        <v>4</v>
      </c>
      <c r="G17" s="9" t="s">
        <v>18</v>
      </c>
      <c r="H17" s="11">
        <f>2.4*3.2</f>
        <v>7.68</v>
      </c>
      <c r="I17" s="11">
        <f t="shared" si="0"/>
        <v>15.36</v>
      </c>
      <c r="J17" s="9">
        <v>2</v>
      </c>
      <c r="K17" s="12">
        <v>552.99</v>
      </c>
      <c r="L17" s="12">
        <f t="shared" si="1"/>
        <v>1105.98</v>
      </c>
      <c r="M17" s="9" t="str">
        <f>VLOOKUP(A17,[1]Tabelle1!$A$2:$S$822,14,FALSE)</f>
        <v>http://magento.p169065.webspaceconfig.de/gh/images/78448524.jpg</v>
      </c>
    </row>
    <row r="18" spans="1:13" ht="15">
      <c r="A18" s="9">
        <v>78631457</v>
      </c>
      <c r="B18" s="10" t="s">
        <v>0</v>
      </c>
      <c r="C18" s="9" t="s">
        <v>1</v>
      </c>
      <c r="D18" s="9" t="s">
        <v>40</v>
      </c>
      <c r="E18" s="9" t="s">
        <v>41</v>
      </c>
      <c r="F18" s="9" t="s">
        <v>4</v>
      </c>
      <c r="G18" s="9" t="s">
        <v>37</v>
      </c>
      <c r="H18" s="11">
        <f>0.7*1.4</f>
        <v>0.97999999999999987</v>
      </c>
      <c r="I18" s="11">
        <f t="shared" si="0"/>
        <v>2.9399999999999995</v>
      </c>
      <c r="J18" s="9">
        <v>3</v>
      </c>
      <c r="K18" s="12">
        <v>24.99</v>
      </c>
      <c r="L18" s="12">
        <f t="shared" si="1"/>
        <v>74.97</v>
      </c>
      <c r="M18" s="9" t="str">
        <f>VLOOKUP(A18,[1]Tabelle1!$A$2:$S$822,14,FALSE)</f>
        <v>http://magento.p169065.webspaceconfig.de/gh/images/78631457.jpg</v>
      </c>
    </row>
    <row r="19" spans="1:13" ht="15">
      <c r="A19" s="9">
        <v>78631457</v>
      </c>
      <c r="B19" s="10" t="s">
        <v>6</v>
      </c>
      <c r="C19" s="9" t="s">
        <v>1</v>
      </c>
      <c r="D19" s="9" t="s">
        <v>40</v>
      </c>
      <c r="E19" s="9" t="s">
        <v>41</v>
      </c>
      <c r="F19" s="9" t="s">
        <v>4</v>
      </c>
      <c r="G19" s="9" t="s">
        <v>14</v>
      </c>
      <c r="H19" s="11">
        <f>1.2*1.8</f>
        <v>2.16</v>
      </c>
      <c r="I19" s="11">
        <f t="shared" si="0"/>
        <v>2.16</v>
      </c>
      <c r="J19" s="9">
        <v>1</v>
      </c>
      <c r="K19" s="12">
        <v>59.99</v>
      </c>
      <c r="L19" s="12">
        <f t="shared" si="1"/>
        <v>59.99</v>
      </c>
      <c r="M19" s="9" t="str">
        <f>VLOOKUP(A19,[1]Tabelle1!$A$2:$S$822,14,FALSE)</f>
        <v>http://magento.p169065.webspaceconfig.de/gh/images/78631457.jpg</v>
      </c>
    </row>
    <row r="20" spans="1:13" ht="15">
      <c r="A20" s="9">
        <v>78631457</v>
      </c>
      <c r="B20" s="10" t="s">
        <v>8</v>
      </c>
      <c r="C20" s="9" t="s">
        <v>1</v>
      </c>
      <c r="D20" s="9" t="s">
        <v>40</v>
      </c>
      <c r="E20" s="9" t="s">
        <v>41</v>
      </c>
      <c r="F20" s="9" t="s">
        <v>4</v>
      </c>
      <c r="G20" s="9" t="s">
        <v>21</v>
      </c>
      <c r="H20" s="11">
        <f>1.6*2.3</f>
        <v>3.6799999999999997</v>
      </c>
      <c r="I20" s="11">
        <f t="shared" si="0"/>
        <v>3.6799999999999997</v>
      </c>
      <c r="J20" s="9">
        <v>1</v>
      </c>
      <c r="K20" s="12">
        <v>99.99</v>
      </c>
      <c r="L20" s="12">
        <f t="shared" si="1"/>
        <v>99.99</v>
      </c>
      <c r="M20" s="9" t="str">
        <f>VLOOKUP(A20,[1]Tabelle1!$A$2:$S$822,14,FALSE)</f>
        <v>http://magento.p169065.webspaceconfig.de/gh/images/78631457.jpg</v>
      </c>
    </row>
    <row r="21" spans="1:13" ht="15">
      <c r="A21" s="9">
        <v>78631457</v>
      </c>
      <c r="B21" s="10" t="s">
        <v>10</v>
      </c>
      <c r="C21" s="9" t="s">
        <v>1</v>
      </c>
      <c r="D21" s="9" t="s">
        <v>40</v>
      </c>
      <c r="E21" s="9" t="s">
        <v>41</v>
      </c>
      <c r="F21" s="9" t="s">
        <v>4</v>
      </c>
      <c r="G21" s="9" t="s">
        <v>38</v>
      </c>
      <c r="H21" s="11">
        <f>2*2.9</f>
        <v>5.8</v>
      </c>
      <c r="I21" s="11">
        <f t="shared" si="0"/>
        <v>11.6</v>
      </c>
      <c r="J21" s="9">
        <v>2</v>
      </c>
      <c r="K21" s="12">
        <v>149.99</v>
      </c>
      <c r="L21" s="12">
        <f t="shared" si="1"/>
        <v>299.98</v>
      </c>
      <c r="M21" s="9" t="str">
        <f>VLOOKUP(A21,[1]Tabelle1!$A$2:$S$822,14,FALSE)</f>
        <v>http://magento.p169065.webspaceconfig.de/gh/images/78631457.jpg</v>
      </c>
    </row>
    <row r="22" spans="1:13" ht="15">
      <c r="A22" s="9">
        <v>78631457</v>
      </c>
      <c r="B22" s="10" t="s">
        <v>15</v>
      </c>
      <c r="C22" s="9" t="s">
        <v>1</v>
      </c>
      <c r="D22" s="9" t="s">
        <v>40</v>
      </c>
      <c r="E22" s="9" t="s">
        <v>41</v>
      </c>
      <c r="F22" s="9" t="s">
        <v>4</v>
      </c>
      <c r="G22" s="9" t="s">
        <v>18</v>
      </c>
      <c r="H22" s="11">
        <f>2.4*3.2</f>
        <v>7.68</v>
      </c>
      <c r="I22" s="11">
        <f t="shared" si="0"/>
        <v>192</v>
      </c>
      <c r="J22" s="9">
        <v>25</v>
      </c>
      <c r="K22" s="12">
        <v>199.99</v>
      </c>
      <c r="L22" s="12">
        <f t="shared" si="1"/>
        <v>4999.75</v>
      </c>
      <c r="M22" s="9" t="str">
        <f>VLOOKUP(A22,[1]Tabelle1!$A$2:$S$822,14,FALSE)</f>
        <v>http://magento.p169065.webspaceconfig.de/gh/images/78631457.jpg</v>
      </c>
    </row>
    <row r="23" spans="1:13" ht="15">
      <c r="A23" s="9">
        <v>78789758</v>
      </c>
      <c r="B23" s="10" t="s">
        <v>22</v>
      </c>
      <c r="C23" s="9" t="s">
        <v>1</v>
      </c>
      <c r="D23" s="9" t="s">
        <v>42</v>
      </c>
      <c r="E23" s="9" t="s">
        <v>39</v>
      </c>
      <c r="F23" s="9" t="s">
        <v>4</v>
      </c>
      <c r="G23" s="9" t="s">
        <v>25</v>
      </c>
      <c r="H23" s="11">
        <f>3*4</f>
        <v>12</v>
      </c>
      <c r="I23" s="11">
        <f t="shared" si="0"/>
        <v>24</v>
      </c>
      <c r="J23" s="9">
        <v>2</v>
      </c>
      <c r="K23" s="12">
        <v>841.99</v>
      </c>
      <c r="L23" s="12">
        <f t="shared" si="1"/>
        <v>1683.98</v>
      </c>
      <c r="M23" s="9" t="str">
        <f>VLOOKUP(A23,[1]Tabelle1!$A$2:$S$822,14,FALSE)</f>
        <v>http://magento.p169065.webspaceconfig.de/gh/images/78789758.jpg</v>
      </c>
    </row>
    <row r="24" spans="1:13" ht="15">
      <c r="A24" s="9">
        <v>78908830</v>
      </c>
      <c r="B24" s="10" t="s">
        <v>0</v>
      </c>
      <c r="C24" s="9" t="s">
        <v>1</v>
      </c>
      <c r="D24" s="9" t="s">
        <v>43</v>
      </c>
      <c r="E24" s="9" t="s">
        <v>44</v>
      </c>
      <c r="F24" s="9" t="s">
        <v>4</v>
      </c>
      <c r="G24" s="9" t="s">
        <v>45</v>
      </c>
      <c r="H24" s="11">
        <f>0.8*1.4</f>
        <v>1.1199999999999999</v>
      </c>
      <c r="I24" s="11">
        <f t="shared" si="0"/>
        <v>1.1199999999999999</v>
      </c>
      <c r="J24" s="9">
        <v>1</v>
      </c>
      <c r="K24" s="12">
        <v>50.99</v>
      </c>
      <c r="L24" s="12">
        <f t="shared" si="1"/>
        <v>50.99</v>
      </c>
      <c r="M24" s="9" t="str">
        <f>VLOOKUP(A24,[1]Tabelle1!$A$2:$S$822,14,FALSE)</f>
        <v>http://magento.p169065.webspaceconfig.de/gh/images/78908830.jpg</v>
      </c>
    </row>
    <row r="25" spans="1:13" ht="15">
      <c r="A25" s="9">
        <v>78908830</v>
      </c>
      <c r="B25" s="10" t="s">
        <v>6</v>
      </c>
      <c r="C25" s="9" t="s">
        <v>1</v>
      </c>
      <c r="D25" s="9" t="s">
        <v>43</v>
      </c>
      <c r="E25" s="9" t="s">
        <v>44</v>
      </c>
      <c r="F25" s="9" t="s">
        <v>4</v>
      </c>
      <c r="G25" s="9" t="s">
        <v>46</v>
      </c>
      <c r="H25" s="11">
        <f>1.2*1.6</f>
        <v>1.92</v>
      </c>
      <c r="I25" s="11">
        <f t="shared" si="0"/>
        <v>1.92</v>
      </c>
      <c r="J25" s="9">
        <v>1</v>
      </c>
      <c r="K25" s="12">
        <v>85.99</v>
      </c>
      <c r="L25" s="12">
        <f t="shared" si="1"/>
        <v>85.99</v>
      </c>
      <c r="M25" s="9" t="str">
        <f>VLOOKUP(A25,[1]Tabelle1!$A$2:$S$822,14,FALSE)</f>
        <v>http://magento.p169065.webspaceconfig.de/gh/images/78908830.jpg</v>
      </c>
    </row>
    <row r="26" spans="1:13" ht="15">
      <c r="A26" s="9">
        <v>78982024</v>
      </c>
      <c r="B26" s="10" t="s">
        <v>8</v>
      </c>
      <c r="C26" s="9" t="s">
        <v>1</v>
      </c>
      <c r="D26" s="9" t="s">
        <v>43</v>
      </c>
      <c r="E26" s="9" t="s">
        <v>3</v>
      </c>
      <c r="F26" s="9" t="s">
        <v>4</v>
      </c>
      <c r="G26" s="9" t="s">
        <v>21</v>
      </c>
      <c r="H26" s="11">
        <f>1.6*2.3</f>
        <v>3.6799999999999997</v>
      </c>
      <c r="I26" s="11">
        <f t="shared" si="0"/>
        <v>3.6799999999999997</v>
      </c>
      <c r="J26" s="9">
        <v>1</v>
      </c>
      <c r="K26" s="12">
        <v>139.99</v>
      </c>
      <c r="L26" s="12">
        <f t="shared" si="1"/>
        <v>139.99</v>
      </c>
      <c r="M26" s="9" t="str">
        <f>VLOOKUP(A26,[1]Tabelle1!$A$2:$S$822,14,FALSE)</f>
        <v>http://magento.p169065.webspaceconfig.de/gh/images/78982024.jpg</v>
      </c>
    </row>
    <row r="27" spans="1:13" ht="15">
      <c r="A27" s="9">
        <v>79155762</v>
      </c>
      <c r="B27" s="10" t="s">
        <v>0</v>
      </c>
      <c r="C27" s="9" t="s">
        <v>1</v>
      </c>
      <c r="D27" s="9" t="s">
        <v>47</v>
      </c>
      <c r="E27" s="9" t="s">
        <v>48</v>
      </c>
      <c r="F27" s="9" t="s">
        <v>4</v>
      </c>
      <c r="G27" s="9" t="s">
        <v>49</v>
      </c>
      <c r="H27" s="11">
        <f>0.8*1.5</f>
        <v>1.2000000000000002</v>
      </c>
      <c r="I27" s="11">
        <f t="shared" si="0"/>
        <v>1.2000000000000002</v>
      </c>
      <c r="J27" s="9">
        <v>1</v>
      </c>
      <c r="K27" s="12">
        <v>45.99</v>
      </c>
      <c r="L27" s="12">
        <f t="shared" si="1"/>
        <v>45.99</v>
      </c>
      <c r="M27" s="9" t="str">
        <f>VLOOKUP(A27,[1]Tabelle1!$A$2:$S$822,14,FALSE)</f>
        <v>http://magento.p169065.webspaceconfig.de/gh/images/79155762.jpg</v>
      </c>
    </row>
    <row r="28" spans="1:13" ht="15">
      <c r="A28" s="9">
        <v>79294765</v>
      </c>
      <c r="B28" s="10" t="s">
        <v>10</v>
      </c>
      <c r="C28" s="9" t="s">
        <v>1</v>
      </c>
      <c r="D28" s="9" t="s">
        <v>50</v>
      </c>
      <c r="E28" s="9" t="s">
        <v>51</v>
      </c>
      <c r="F28" s="9" t="s">
        <v>4</v>
      </c>
      <c r="G28" s="9" t="s">
        <v>38</v>
      </c>
      <c r="H28" s="11">
        <f>2*2.9</f>
        <v>5.8</v>
      </c>
      <c r="I28" s="11">
        <f t="shared" si="0"/>
        <v>5.8</v>
      </c>
      <c r="J28" s="9">
        <v>1</v>
      </c>
      <c r="K28" s="12">
        <v>269.99</v>
      </c>
      <c r="L28" s="12">
        <f t="shared" si="1"/>
        <v>269.99</v>
      </c>
      <c r="M28" s="9" t="str">
        <f>VLOOKUP(A28,[1]Tabelle1!$A$2:$S$822,14,FALSE)</f>
        <v>http://magento.p169065.webspaceconfig.de/gh/images/79294765.jpg</v>
      </c>
    </row>
    <row r="29" spans="1:13" ht="15">
      <c r="A29" s="9">
        <v>79548232</v>
      </c>
      <c r="B29" s="10" t="s">
        <v>22</v>
      </c>
      <c r="C29" s="9" t="s">
        <v>1</v>
      </c>
      <c r="D29" s="9" t="s">
        <v>52</v>
      </c>
      <c r="E29" s="9" t="s">
        <v>33</v>
      </c>
      <c r="F29" s="9" t="s">
        <v>4</v>
      </c>
      <c r="G29" s="9" t="s">
        <v>25</v>
      </c>
      <c r="H29" s="11">
        <f>3*4</f>
        <v>12</v>
      </c>
      <c r="I29" s="11">
        <f t="shared" si="0"/>
        <v>24</v>
      </c>
      <c r="J29" s="9">
        <v>2</v>
      </c>
      <c r="K29" s="12">
        <v>536.99</v>
      </c>
      <c r="L29" s="12">
        <f t="shared" si="1"/>
        <v>1073.98</v>
      </c>
      <c r="M29" s="9" t="str">
        <f>VLOOKUP(A29,[1]Tabelle1!$A$2:$S$822,14,FALSE)</f>
        <v>http://magento.p169065.webspaceconfig.de/gh/images/79548232.jpg</v>
      </c>
    </row>
    <row r="30" spans="1:13" ht="15">
      <c r="A30" s="9">
        <v>79747269</v>
      </c>
      <c r="B30" s="10" t="s">
        <v>34</v>
      </c>
      <c r="C30" s="9" t="s">
        <v>1</v>
      </c>
      <c r="D30" s="9" t="s">
        <v>29</v>
      </c>
      <c r="E30" s="9" t="s">
        <v>53</v>
      </c>
      <c r="F30" s="9" t="s">
        <v>4</v>
      </c>
      <c r="G30" s="9" t="s">
        <v>36</v>
      </c>
      <c r="H30" s="11">
        <f>0.6*0.9</f>
        <v>0.54</v>
      </c>
      <c r="I30" s="11">
        <f t="shared" si="0"/>
        <v>0.54</v>
      </c>
      <c r="J30" s="9">
        <v>1</v>
      </c>
      <c r="K30" s="12">
        <v>35.99</v>
      </c>
      <c r="L30" s="12">
        <f t="shared" si="1"/>
        <v>35.99</v>
      </c>
      <c r="M30" s="9" t="str">
        <f>VLOOKUP(A30,[1]Tabelle1!$A$2:$S$822,14,FALSE)</f>
        <v>http://magento.p169065.webspaceconfig.de/gh/images/79747269.jpg</v>
      </c>
    </row>
    <row r="31" spans="1:13" ht="15">
      <c r="A31" s="9">
        <v>79747269</v>
      </c>
      <c r="B31" s="10" t="s">
        <v>10</v>
      </c>
      <c r="C31" s="9" t="s">
        <v>1</v>
      </c>
      <c r="D31" s="9" t="s">
        <v>29</v>
      </c>
      <c r="E31" s="9" t="s">
        <v>53</v>
      </c>
      <c r="F31" s="9" t="s">
        <v>4</v>
      </c>
      <c r="G31" s="9" t="s">
        <v>38</v>
      </c>
      <c r="H31" s="11">
        <f>2*2.9</f>
        <v>5.8</v>
      </c>
      <c r="I31" s="11">
        <f t="shared" si="0"/>
        <v>17.399999999999999</v>
      </c>
      <c r="J31" s="9">
        <v>3</v>
      </c>
      <c r="K31" s="12">
        <v>379.99</v>
      </c>
      <c r="L31" s="12">
        <f t="shared" si="1"/>
        <v>1139.97</v>
      </c>
      <c r="M31" s="9" t="str">
        <f>VLOOKUP(A31,[1]Tabelle1!$A$2:$S$822,14,FALSE)</f>
        <v>http://magento.p169065.webspaceconfig.de/gh/images/79747269.jpg</v>
      </c>
    </row>
    <row r="32" spans="1:13" ht="15">
      <c r="A32" s="9">
        <v>79783635</v>
      </c>
      <c r="B32" s="10" t="s">
        <v>15</v>
      </c>
      <c r="C32" s="9" t="s">
        <v>1</v>
      </c>
      <c r="D32" s="9" t="s">
        <v>54</v>
      </c>
      <c r="E32" s="9" t="s">
        <v>48</v>
      </c>
      <c r="F32" s="9" t="s">
        <v>4</v>
      </c>
      <c r="G32" s="9" t="s">
        <v>18</v>
      </c>
      <c r="H32" s="11">
        <f>2.4*3.2</f>
        <v>7.68</v>
      </c>
      <c r="I32" s="11">
        <f t="shared" si="0"/>
        <v>115.19999999999999</v>
      </c>
      <c r="J32" s="9">
        <v>15</v>
      </c>
      <c r="K32" s="12">
        <v>1109.99</v>
      </c>
      <c r="L32" s="12">
        <f t="shared" si="1"/>
        <v>16649.849999999999</v>
      </c>
      <c r="M32" s="9" t="str">
        <f>VLOOKUP(A32,[1]Tabelle1!$A$2:$S$822,14,FALSE)</f>
        <v>http://magento.p169065.webspaceconfig.de/gh/images/79783635.jpg</v>
      </c>
    </row>
    <row r="33" spans="1:13" ht="15">
      <c r="A33" s="9">
        <v>79805835</v>
      </c>
      <c r="B33" s="10" t="s">
        <v>34</v>
      </c>
      <c r="C33" s="9" t="s">
        <v>1</v>
      </c>
      <c r="D33" s="9" t="s">
        <v>55</v>
      </c>
      <c r="E33" s="9" t="s">
        <v>53</v>
      </c>
      <c r="F33" s="9" t="s">
        <v>4</v>
      </c>
      <c r="G33" s="9" t="s">
        <v>36</v>
      </c>
      <c r="H33" s="11">
        <f>0.6*0.9</f>
        <v>0.54</v>
      </c>
      <c r="I33" s="11">
        <f t="shared" si="0"/>
        <v>1.08</v>
      </c>
      <c r="J33" s="9">
        <v>2</v>
      </c>
      <c r="K33" s="12">
        <v>33.99</v>
      </c>
      <c r="L33" s="12">
        <f t="shared" si="1"/>
        <v>67.98</v>
      </c>
      <c r="M33" s="9" t="str">
        <f>VLOOKUP(A33,[1]Tabelle1!$A$2:$S$822,14,FALSE)</f>
        <v>http://magento.p169065.webspaceconfig.de/gh/images/79805835.jpg</v>
      </c>
    </row>
    <row r="34" spans="1:13" ht="15">
      <c r="A34" s="9">
        <v>79805835</v>
      </c>
      <c r="B34" s="10" t="s">
        <v>0</v>
      </c>
      <c r="C34" s="9" t="s">
        <v>1</v>
      </c>
      <c r="D34" s="9" t="s">
        <v>55</v>
      </c>
      <c r="E34" s="9" t="s">
        <v>53</v>
      </c>
      <c r="F34" s="9" t="s">
        <v>4</v>
      </c>
      <c r="G34" s="9" t="s">
        <v>37</v>
      </c>
      <c r="H34" s="11">
        <f>0.7*1.4</f>
        <v>0.97999999999999987</v>
      </c>
      <c r="I34" s="11">
        <f t="shared" ref="I34:I65" si="2">+H34*J34</f>
        <v>0.97999999999999987</v>
      </c>
      <c r="J34" s="9">
        <v>1</v>
      </c>
      <c r="K34" s="12">
        <v>59.99</v>
      </c>
      <c r="L34" s="12">
        <f t="shared" ref="L34:L65" si="3">+K34*J34</f>
        <v>59.99</v>
      </c>
      <c r="M34" s="9" t="str">
        <f>VLOOKUP(A34,[1]Tabelle1!$A$2:$S$822,14,FALSE)</f>
        <v>http://magento.p169065.webspaceconfig.de/gh/images/79805835.jpg</v>
      </c>
    </row>
    <row r="35" spans="1:13" ht="15">
      <c r="A35" s="9">
        <v>79815605</v>
      </c>
      <c r="B35" s="10" t="s">
        <v>6</v>
      </c>
      <c r="C35" s="9" t="s">
        <v>1</v>
      </c>
      <c r="D35" s="9" t="s">
        <v>2</v>
      </c>
      <c r="E35" s="9" t="s">
        <v>53</v>
      </c>
      <c r="F35" s="9" t="s">
        <v>4</v>
      </c>
      <c r="G35" s="9" t="s">
        <v>56</v>
      </c>
      <c r="H35" s="11">
        <f>1.2*1.7</f>
        <v>2.04</v>
      </c>
      <c r="I35" s="11">
        <f t="shared" si="2"/>
        <v>2.04</v>
      </c>
      <c r="J35" s="9">
        <v>1</v>
      </c>
      <c r="K35" s="12">
        <v>89.99</v>
      </c>
      <c r="L35" s="12">
        <f t="shared" si="3"/>
        <v>89.99</v>
      </c>
      <c r="M35" s="9" t="str">
        <f>VLOOKUP(A35,[1]Tabelle1!$A$2:$S$822,14,FALSE)</f>
        <v>http://magento.p169065.webspaceconfig.de/gh/images/79815605.jpg</v>
      </c>
    </row>
    <row r="36" spans="1:13" ht="15">
      <c r="A36" s="9">
        <v>81270622</v>
      </c>
      <c r="B36" s="10" t="s">
        <v>34</v>
      </c>
      <c r="C36" s="9" t="s">
        <v>1</v>
      </c>
      <c r="D36" s="9" t="s">
        <v>57</v>
      </c>
      <c r="E36" s="9" t="s">
        <v>33</v>
      </c>
      <c r="F36" s="9" t="s">
        <v>4</v>
      </c>
      <c r="G36" s="9" t="s">
        <v>58</v>
      </c>
      <c r="H36" s="11">
        <f>0.6*1.1</f>
        <v>0.66</v>
      </c>
      <c r="I36" s="11">
        <f t="shared" si="2"/>
        <v>0.66</v>
      </c>
      <c r="J36" s="9">
        <v>1</v>
      </c>
      <c r="K36" s="12">
        <v>21.99</v>
      </c>
      <c r="L36" s="12">
        <f t="shared" si="3"/>
        <v>21.99</v>
      </c>
      <c r="M36" s="9" t="str">
        <f>VLOOKUP(A36,[1]Tabelle1!$A$2:$S$822,14,FALSE)</f>
        <v>http://magento.p169065.webspaceconfig.de/gh/images/81270622.jpg</v>
      </c>
    </row>
    <row r="37" spans="1:13" ht="15">
      <c r="A37" s="9">
        <v>81462955</v>
      </c>
      <c r="B37" s="10" t="s">
        <v>10</v>
      </c>
      <c r="C37" s="9" t="s">
        <v>1</v>
      </c>
      <c r="D37" s="9" t="s">
        <v>19</v>
      </c>
      <c r="E37" s="9" t="s">
        <v>53</v>
      </c>
      <c r="F37" s="9" t="s">
        <v>4</v>
      </c>
      <c r="G37" s="9" t="s">
        <v>59</v>
      </c>
      <c r="H37" s="11">
        <f>2*3</f>
        <v>6</v>
      </c>
      <c r="I37" s="11">
        <f t="shared" si="2"/>
        <v>6</v>
      </c>
      <c r="J37" s="9">
        <v>1</v>
      </c>
      <c r="K37" s="12">
        <v>159.99</v>
      </c>
      <c r="L37" s="12">
        <f t="shared" si="3"/>
        <v>159.99</v>
      </c>
      <c r="M37" s="9" t="str">
        <f>VLOOKUP(A37,[1]Tabelle1!$A$2:$S$822,14,FALSE)</f>
        <v>http://magento.p169065.webspaceconfig.de/gh/images/81462955.jpg</v>
      </c>
    </row>
    <row r="38" spans="1:13" ht="15">
      <c r="A38" s="9">
        <v>81847133</v>
      </c>
      <c r="B38" s="10" t="s">
        <v>15</v>
      </c>
      <c r="C38" s="9" t="s">
        <v>1</v>
      </c>
      <c r="D38" s="9" t="s">
        <v>43</v>
      </c>
      <c r="E38" s="9" t="s">
        <v>3</v>
      </c>
      <c r="F38" s="9" t="s">
        <v>4</v>
      </c>
      <c r="G38" s="9" t="s">
        <v>18</v>
      </c>
      <c r="H38" s="11">
        <f>2.4*3.2</f>
        <v>7.68</v>
      </c>
      <c r="I38" s="11">
        <f t="shared" si="2"/>
        <v>53.76</v>
      </c>
      <c r="J38" s="9">
        <v>7</v>
      </c>
      <c r="K38" s="12">
        <v>355.99</v>
      </c>
      <c r="L38" s="12">
        <f t="shared" si="3"/>
        <v>2491.9300000000003</v>
      </c>
      <c r="M38" s="9" t="str">
        <f>VLOOKUP(A38,[1]Tabelle1!$A$2:$S$822,14,FALSE)</f>
        <v>http://magento.p169065.webspaceconfig.de/gh/images/81847133.jpg</v>
      </c>
    </row>
    <row r="39" spans="1:13" ht="15">
      <c r="A39" s="9">
        <v>81969560</v>
      </c>
      <c r="B39" s="10" t="s">
        <v>8</v>
      </c>
      <c r="C39" s="9" t="s">
        <v>1</v>
      </c>
      <c r="D39" s="9" t="s">
        <v>60</v>
      </c>
      <c r="E39" s="9" t="s">
        <v>61</v>
      </c>
      <c r="F39" s="9" t="s">
        <v>4</v>
      </c>
      <c r="G39" s="9" t="s">
        <v>62</v>
      </c>
      <c r="H39" s="11">
        <f>1.6*2.21</f>
        <v>3.536</v>
      </c>
      <c r="I39" s="11">
        <f t="shared" si="2"/>
        <v>3.536</v>
      </c>
      <c r="J39" s="9">
        <v>1</v>
      </c>
      <c r="K39" s="12">
        <v>349.99</v>
      </c>
      <c r="L39" s="12">
        <f t="shared" si="3"/>
        <v>349.99</v>
      </c>
      <c r="M39" s="9" t="str">
        <f>VLOOKUP(A39,[1]Tabelle1!$A$2:$S$822,14,FALSE)</f>
        <v>http://magento.p169065.webspaceconfig.de/gh/images/81969560.jpg</v>
      </c>
    </row>
    <row r="40" spans="1:13" ht="15">
      <c r="A40" s="9">
        <v>82150923</v>
      </c>
      <c r="B40" s="10" t="s">
        <v>34</v>
      </c>
      <c r="C40" s="9" t="s">
        <v>1</v>
      </c>
      <c r="D40" s="9" t="s">
        <v>63</v>
      </c>
      <c r="E40" s="9" t="s">
        <v>17</v>
      </c>
      <c r="F40" s="9" t="s">
        <v>4</v>
      </c>
      <c r="G40" s="9" t="s">
        <v>36</v>
      </c>
      <c r="H40" s="11">
        <f>0.6*0.9</f>
        <v>0.54</v>
      </c>
      <c r="I40" s="11">
        <f t="shared" si="2"/>
        <v>1.08</v>
      </c>
      <c r="J40" s="9">
        <v>2</v>
      </c>
      <c r="K40" s="12">
        <v>42.99</v>
      </c>
      <c r="L40" s="12">
        <f t="shared" si="3"/>
        <v>85.98</v>
      </c>
      <c r="M40" s="9" t="str">
        <f>VLOOKUP(A40,[1]Tabelle1!$A$2:$S$822,14,FALSE)</f>
        <v>http://magento.p169065.webspaceconfig.de/gh/images/82150923.jpg</v>
      </c>
    </row>
    <row r="41" spans="1:13" ht="15">
      <c r="A41" s="9">
        <v>82150923</v>
      </c>
      <c r="B41" s="10" t="s">
        <v>0</v>
      </c>
      <c r="C41" s="9" t="s">
        <v>1</v>
      </c>
      <c r="D41" s="9" t="s">
        <v>63</v>
      </c>
      <c r="E41" s="9" t="s">
        <v>17</v>
      </c>
      <c r="F41" s="9" t="s">
        <v>4</v>
      </c>
      <c r="G41" s="9" t="s">
        <v>49</v>
      </c>
      <c r="H41" s="11">
        <f>0.8*1.5</f>
        <v>1.2000000000000002</v>
      </c>
      <c r="I41" s="11">
        <f t="shared" si="2"/>
        <v>4.8000000000000007</v>
      </c>
      <c r="J41" s="9">
        <v>4</v>
      </c>
      <c r="K41" s="12">
        <v>94.99</v>
      </c>
      <c r="L41" s="12">
        <f t="shared" si="3"/>
        <v>379.96</v>
      </c>
      <c r="M41" s="9" t="str">
        <f>VLOOKUP(A41,[1]Tabelle1!$A$2:$S$822,14,FALSE)</f>
        <v>http://magento.p169065.webspaceconfig.de/gh/images/82150923.jpg</v>
      </c>
    </row>
    <row r="42" spans="1:13" ht="15">
      <c r="A42" s="9">
        <v>82150923</v>
      </c>
      <c r="B42" s="10" t="s">
        <v>6</v>
      </c>
      <c r="C42" s="9" t="s">
        <v>1</v>
      </c>
      <c r="D42" s="9" t="s">
        <v>63</v>
      </c>
      <c r="E42" s="9" t="s">
        <v>17</v>
      </c>
      <c r="F42" s="9" t="s">
        <v>4</v>
      </c>
      <c r="G42" s="9" t="s">
        <v>14</v>
      </c>
      <c r="H42" s="11">
        <f>1.2*1.8</f>
        <v>2.16</v>
      </c>
      <c r="I42" s="11">
        <f t="shared" si="2"/>
        <v>6.48</v>
      </c>
      <c r="J42" s="9">
        <v>3</v>
      </c>
      <c r="K42" s="12">
        <v>169.99</v>
      </c>
      <c r="L42" s="12">
        <f t="shared" si="3"/>
        <v>509.97</v>
      </c>
      <c r="M42" s="9" t="str">
        <f>VLOOKUP(A42,[1]Tabelle1!$A$2:$S$822,14,FALSE)</f>
        <v>http://magento.p169065.webspaceconfig.de/gh/images/82150923.jpg</v>
      </c>
    </row>
    <row r="43" spans="1:13" ht="15">
      <c r="A43" s="9">
        <v>82150923</v>
      </c>
      <c r="B43" s="10" t="s">
        <v>8</v>
      </c>
      <c r="C43" s="9" t="s">
        <v>1</v>
      </c>
      <c r="D43" s="9" t="s">
        <v>63</v>
      </c>
      <c r="E43" s="9" t="s">
        <v>17</v>
      </c>
      <c r="F43" s="9" t="s">
        <v>4</v>
      </c>
      <c r="G43" s="9" t="s">
        <v>21</v>
      </c>
      <c r="H43" s="11">
        <f>1.6*2.3</f>
        <v>3.6799999999999997</v>
      </c>
      <c r="I43" s="11">
        <f t="shared" si="2"/>
        <v>11.04</v>
      </c>
      <c r="J43" s="9">
        <v>3</v>
      </c>
      <c r="K43" s="12">
        <v>287.99</v>
      </c>
      <c r="L43" s="12">
        <f t="shared" si="3"/>
        <v>863.97</v>
      </c>
      <c r="M43" s="9" t="str">
        <f>VLOOKUP(A43,[1]Tabelle1!$A$2:$S$822,14,FALSE)</f>
        <v>http://magento.p169065.webspaceconfig.de/gh/images/82150923.jpg</v>
      </c>
    </row>
    <row r="44" spans="1:13" ht="15">
      <c r="A44" s="9">
        <v>82508806</v>
      </c>
      <c r="B44" s="10" t="s">
        <v>15</v>
      </c>
      <c r="C44" s="9" t="s">
        <v>1</v>
      </c>
      <c r="D44" s="9" t="s">
        <v>54</v>
      </c>
      <c r="E44" s="9" t="s">
        <v>64</v>
      </c>
      <c r="F44" s="9" t="s">
        <v>4</v>
      </c>
      <c r="G44" s="9" t="s">
        <v>18</v>
      </c>
      <c r="H44" s="11">
        <f>2.4*3.2</f>
        <v>7.68</v>
      </c>
      <c r="I44" s="11">
        <f t="shared" si="2"/>
        <v>99.84</v>
      </c>
      <c r="J44" s="9">
        <v>13</v>
      </c>
      <c r="K44" s="12">
        <v>599.99</v>
      </c>
      <c r="L44" s="12">
        <f t="shared" si="3"/>
        <v>7799.87</v>
      </c>
      <c r="M44" s="9" t="str">
        <f>VLOOKUP(A44,[1]Tabelle1!$A$2:$S$822,14,FALSE)</f>
        <v>http://magento.p169065.webspaceconfig.de/gh/images/82508806.jpg</v>
      </c>
    </row>
    <row r="45" spans="1:13" ht="15">
      <c r="A45" s="9">
        <v>82601122</v>
      </c>
      <c r="B45" s="10" t="s">
        <v>70</v>
      </c>
      <c r="C45" s="9" t="s">
        <v>66</v>
      </c>
      <c r="D45" s="9" t="s">
        <v>67</v>
      </c>
      <c r="E45" s="9" t="s">
        <v>68</v>
      </c>
      <c r="F45" s="9" t="s">
        <v>4</v>
      </c>
      <c r="G45" s="9" t="s">
        <v>71</v>
      </c>
      <c r="H45" s="11">
        <f>0.8*3.5</f>
        <v>2.8000000000000003</v>
      </c>
      <c r="I45" s="11">
        <f t="shared" si="2"/>
        <v>47.6</v>
      </c>
      <c r="J45" s="9">
        <v>17</v>
      </c>
      <c r="K45" s="12">
        <v>111.99</v>
      </c>
      <c r="L45" s="12">
        <f t="shared" si="3"/>
        <v>1903.83</v>
      </c>
      <c r="M45" s="9" t="str">
        <f>VLOOKUP(A45,[1]Tabelle1!$A$2:$S$822,14,FALSE)</f>
        <v>http://magento.p169065.webspaceconfig.de/gh/images/82601122.jpg</v>
      </c>
    </row>
    <row r="46" spans="1:13" ht="15">
      <c r="A46" s="9">
        <v>82601122</v>
      </c>
      <c r="B46" s="10" t="s">
        <v>65</v>
      </c>
      <c r="C46" s="9" t="s">
        <v>66</v>
      </c>
      <c r="D46" s="9" t="s">
        <v>67</v>
      </c>
      <c r="E46" s="9" t="s">
        <v>68</v>
      </c>
      <c r="F46" s="9" t="s">
        <v>4</v>
      </c>
      <c r="G46" s="9" t="s">
        <v>69</v>
      </c>
      <c r="H46" s="11">
        <f>0.8*2.5</f>
        <v>2</v>
      </c>
      <c r="I46" s="11">
        <f t="shared" si="2"/>
        <v>20</v>
      </c>
      <c r="J46" s="9">
        <v>10</v>
      </c>
      <c r="K46" s="12">
        <v>83.99</v>
      </c>
      <c r="L46" s="12">
        <f t="shared" si="3"/>
        <v>839.9</v>
      </c>
      <c r="M46" s="9" t="str">
        <f>VLOOKUP(A46,[1]Tabelle1!$A$2:$S$822,14,FALSE)</f>
        <v>http://magento.p169065.webspaceconfig.de/gh/images/82601122.jpg</v>
      </c>
    </row>
    <row r="47" spans="1:13">
      <c r="A47" s="9">
        <v>83142712</v>
      </c>
      <c r="B47" s="10" t="s">
        <v>34</v>
      </c>
      <c r="C47" s="9" t="s">
        <v>1</v>
      </c>
      <c r="D47" s="9" t="s">
        <v>72</v>
      </c>
      <c r="E47" s="9" t="s">
        <v>51</v>
      </c>
      <c r="F47" s="9" t="s">
        <v>4</v>
      </c>
      <c r="G47" s="9" t="s">
        <v>36</v>
      </c>
      <c r="H47" s="11">
        <f>0.6*0.9</f>
        <v>0.54</v>
      </c>
      <c r="I47" s="11">
        <f t="shared" si="2"/>
        <v>0.54</v>
      </c>
      <c r="J47" s="9">
        <v>1</v>
      </c>
      <c r="K47" s="12">
        <v>49.99</v>
      </c>
      <c r="L47" s="12">
        <f t="shared" si="3"/>
        <v>49.99</v>
      </c>
      <c r="M47" s="9" t="str">
        <f>VLOOKUP(A47,[1]Tabelle1!$A$2:$S$822,14,FALSE)</f>
        <v>http://magento.p169065.webspaceconfig.de/gh/images/83142712.jpg</v>
      </c>
    </row>
    <row r="48" spans="1:13">
      <c r="A48" s="9">
        <v>83142712</v>
      </c>
      <c r="B48" s="10" t="s">
        <v>0</v>
      </c>
      <c r="C48" s="9" t="s">
        <v>1</v>
      </c>
      <c r="D48" s="9" t="s">
        <v>72</v>
      </c>
      <c r="E48" s="9" t="s">
        <v>51</v>
      </c>
      <c r="F48" s="9" t="s">
        <v>4</v>
      </c>
      <c r="G48" s="9" t="s">
        <v>37</v>
      </c>
      <c r="H48" s="11">
        <f>0.7*1.4</f>
        <v>0.97999999999999987</v>
      </c>
      <c r="I48" s="11">
        <f t="shared" si="2"/>
        <v>0.97999999999999987</v>
      </c>
      <c r="J48" s="9">
        <v>1</v>
      </c>
      <c r="K48" s="12">
        <v>89.99</v>
      </c>
      <c r="L48" s="12">
        <f t="shared" si="3"/>
        <v>89.99</v>
      </c>
      <c r="M48" s="9" t="str">
        <f>VLOOKUP(A48,[1]Tabelle1!$A$2:$S$822,14,FALSE)</f>
        <v>http://magento.p169065.webspaceconfig.de/gh/images/83142712.jpg</v>
      </c>
    </row>
    <row r="49" spans="1:13">
      <c r="A49" s="9">
        <v>83142712</v>
      </c>
      <c r="B49" s="10" t="s">
        <v>8</v>
      </c>
      <c r="C49" s="9" t="s">
        <v>1</v>
      </c>
      <c r="D49" s="9" t="s">
        <v>72</v>
      </c>
      <c r="E49" s="9" t="s">
        <v>51</v>
      </c>
      <c r="F49" s="9" t="s">
        <v>4</v>
      </c>
      <c r="G49" s="9" t="s">
        <v>21</v>
      </c>
      <c r="H49" s="11">
        <f>1.6*2.3</f>
        <v>3.6799999999999997</v>
      </c>
      <c r="I49" s="11">
        <f t="shared" si="2"/>
        <v>3.6799999999999997</v>
      </c>
      <c r="J49" s="9">
        <v>1</v>
      </c>
      <c r="K49" s="12">
        <v>319.99</v>
      </c>
      <c r="L49" s="12">
        <f t="shared" si="3"/>
        <v>319.99</v>
      </c>
      <c r="M49" s="9" t="str">
        <f>VLOOKUP(A49,[1]Tabelle1!$A$2:$S$822,14,FALSE)</f>
        <v>http://magento.p169065.webspaceconfig.de/gh/images/83142712.jpg</v>
      </c>
    </row>
    <row r="50" spans="1:13">
      <c r="A50" s="9">
        <v>83160717</v>
      </c>
      <c r="B50" s="10" t="s">
        <v>10</v>
      </c>
      <c r="C50" s="9" t="s">
        <v>1</v>
      </c>
      <c r="D50" s="9" t="s">
        <v>23</v>
      </c>
      <c r="E50" s="9" t="s">
        <v>44</v>
      </c>
      <c r="F50" s="9" t="s">
        <v>4</v>
      </c>
      <c r="G50" s="9" t="s">
        <v>38</v>
      </c>
      <c r="H50" s="11">
        <f>2*2.9</f>
        <v>5.8</v>
      </c>
      <c r="I50" s="11">
        <f t="shared" si="2"/>
        <v>5.8</v>
      </c>
      <c r="J50" s="9">
        <v>1</v>
      </c>
      <c r="K50" s="12">
        <v>359.99</v>
      </c>
      <c r="L50" s="12">
        <f t="shared" si="3"/>
        <v>359.99</v>
      </c>
      <c r="M50" s="9" t="str">
        <f>VLOOKUP(A50,[1]Tabelle1!$A$2:$S$822,14,FALSE)</f>
        <v>http://magento.p169065.webspaceconfig.de/gh/images/83160717.jpg</v>
      </c>
    </row>
    <row r="51" spans="1:13">
      <c r="A51" s="9">
        <v>83241904</v>
      </c>
      <c r="B51" s="10" t="s">
        <v>15</v>
      </c>
      <c r="C51" s="9" t="s">
        <v>1</v>
      </c>
      <c r="D51" s="9" t="s">
        <v>43</v>
      </c>
      <c r="E51" s="9" t="s">
        <v>41</v>
      </c>
      <c r="F51" s="9" t="s">
        <v>4</v>
      </c>
      <c r="G51" s="9" t="s">
        <v>18</v>
      </c>
      <c r="H51" s="11">
        <f>2.4*3.2</f>
        <v>7.68</v>
      </c>
      <c r="I51" s="11">
        <f t="shared" si="2"/>
        <v>115.19999999999999</v>
      </c>
      <c r="J51" s="9">
        <v>15</v>
      </c>
      <c r="K51" s="12">
        <v>244.99</v>
      </c>
      <c r="L51" s="12">
        <f t="shared" si="3"/>
        <v>3674.8500000000004</v>
      </c>
      <c r="M51" s="9" t="str">
        <f>VLOOKUP(A51,[1]Tabelle1!$A$2:$S$822,14,FALSE)</f>
        <v>http://magento.p169065.webspaceconfig.de/gh/images/83241904.jpg</v>
      </c>
    </row>
    <row r="52" spans="1:13">
      <c r="A52" s="9">
        <v>83379520</v>
      </c>
      <c r="B52" s="10" t="s">
        <v>34</v>
      </c>
      <c r="C52" s="9" t="s">
        <v>1</v>
      </c>
      <c r="D52" s="9" t="s">
        <v>73</v>
      </c>
      <c r="E52" s="9" t="s">
        <v>30</v>
      </c>
      <c r="F52" s="9" t="s">
        <v>4</v>
      </c>
      <c r="G52" s="9" t="s">
        <v>36</v>
      </c>
      <c r="H52" s="11">
        <f>0.6*0.9</f>
        <v>0.54</v>
      </c>
      <c r="I52" s="11">
        <f t="shared" si="2"/>
        <v>8.64</v>
      </c>
      <c r="J52" s="9">
        <v>16</v>
      </c>
      <c r="K52" s="12">
        <v>44.99</v>
      </c>
      <c r="L52" s="12">
        <f t="shared" si="3"/>
        <v>719.84</v>
      </c>
      <c r="M52" s="9" t="str">
        <f>VLOOKUP(A52,[1]Tabelle1!$A$2:$S$822,14,FALSE)</f>
        <v>http://magento.p169065.webspaceconfig.de/gh/images/83379520.jpg</v>
      </c>
    </row>
    <row r="53" spans="1:13">
      <c r="A53" s="9">
        <v>83379520</v>
      </c>
      <c r="B53" s="10" t="s">
        <v>0</v>
      </c>
      <c r="C53" s="9" t="s">
        <v>1</v>
      </c>
      <c r="D53" s="9" t="s">
        <v>73</v>
      </c>
      <c r="E53" s="9" t="s">
        <v>30</v>
      </c>
      <c r="F53" s="9" t="s">
        <v>4</v>
      </c>
      <c r="G53" s="9" t="s">
        <v>49</v>
      </c>
      <c r="H53" s="11">
        <f>0.8*1.5</f>
        <v>1.2000000000000002</v>
      </c>
      <c r="I53" s="11">
        <f t="shared" si="2"/>
        <v>15.600000000000001</v>
      </c>
      <c r="J53" s="9">
        <v>13</v>
      </c>
      <c r="K53" s="12">
        <v>99.99</v>
      </c>
      <c r="L53" s="12">
        <f t="shared" si="3"/>
        <v>1299.8699999999999</v>
      </c>
      <c r="M53" s="9" t="str">
        <f>VLOOKUP(A53,[1]Tabelle1!$A$2:$S$822,14,FALSE)</f>
        <v>http://magento.p169065.webspaceconfig.de/gh/images/83379520.jpg</v>
      </c>
    </row>
    <row r="54" spans="1:13">
      <c r="A54" s="9">
        <v>83379520</v>
      </c>
      <c r="B54" s="10" t="s">
        <v>6</v>
      </c>
      <c r="C54" s="9" t="s">
        <v>1</v>
      </c>
      <c r="D54" s="9" t="s">
        <v>73</v>
      </c>
      <c r="E54" s="9" t="s">
        <v>30</v>
      </c>
      <c r="F54" s="9" t="s">
        <v>4</v>
      </c>
      <c r="G54" s="9" t="s">
        <v>14</v>
      </c>
      <c r="H54" s="11">
        <f>1.2*1.8</f>
        <v>2.16</v>
      </c>
      <c r="I54" s="11">
        <f t="shared" si="2"/>
        <v>17.28</v>
      </c>
      <c r="J54" s="9">
        <v>8</v>
      </c>
      <c r="K54" s="12">
        <v>179.99</v>
      </c>
      <c r="L54" s="12">
        <f t="shared" si="3"/>
        <v>1439.92</v>
      </c>
      <c r="M54" s="9" t="str">
        <f>VLOOKUP(A54,[1]Tabelle1!$A$2:$S$822,14,FALSE)</f>
        <v>http://magento.p169065.webspaceconfig.de/gh/images/83379520.jpg</v>
      </c>
    </row>
    <row r="55" spans="1:13">
      <c r="A55" s="9">
        <v>83379520</v>
      </c>
      <c r="B55" s="10" t="s">
        <v>8</v>
      </c>
      <c r="C55" s="9" t="s">
        <v>1</v>
      </c>
      <c r="D55" s="9" t="s">
        <v>73</v>
      </c>
      <c r="E55" s="9" t="s">
        <v>30</v>
      </c>
      <c r="F55" s="9" t="s">
        <v>4</v>
      </c>
      <c r="G55" s="9" t="s">
        <v>21</v>
      </c>
      <c r="H55" s="11">
        <f>1.6*2.3</f>
        <v>3.6799999999999997</v>
      </c>
      <c r="I55" s="11">
        <f t="shared" si="2"/>
        <v>58.879999999999995</v>
      </c>
      <c r="J55" s="9">
        <v>16</v>
      </c>
      <c r="K55" s="12">
        <v>318.99</v>
      </c>
      <c r="L55" s="12">
        <f t="shared" si="3"/>
        <v>5103.84</v>
      </c>
      <c r="M55" s="9" t="str">
        <f>VLOOKUP(A55,[1]Tabelle1!$A$2:$S$822,14,FALSE)</f>
        <v>http://magento.p169065.webspaceconfig.de/gh/images/83379520.jpg</v>
      </c>
    </row>
    <row r="56" spans="1:13">
      <c r="A56" s="9">
        <v>83379520</v>
      </c>
      <c r="B56" s="10" t="s">
        <v>10</v>
      </c>
      <c r="C56" s="9" t="s">
        <v>1</v>
      </c>
      <c r="D56" s="9" t="s">
        <v>73</v>
      </c>
      <c r="E56" s="9" t="s">
        <v>30</v>
      </c>
      <c r="F56" s="9" t="s">
        <v>4</v>
      </c>
      <c r="G56" s="9" t="s">
        <v>59</v>
      </c>
      <c r="H56" s="11">
        <f>2*3</f>
        <v>6</v>
      </c>
      <c r="I56" s="11">
        <f t="shared" si="2"/>
        <v>102</v>
      </c>
      <c r="J56" s="9">
        <v>17</v>
      </c>
      <c r="K56" s="12">
        <v>498.99</v>
      </c>
      <c r="L56" s="12">
        <f t="shared" si="3"/>
        <v>8482.83</v>
      </c>
      <c r="M56" s="9" t="str">
        <f>VLOOKUP(A56,[1]Tabelle1!$A$2:$S$822,14,FALSE)</f>
        <v>http://magento.p169065.webspaceconfig.de/gh/images/83379520.jpg</v>
      </c>
    </row>
    <row r="57" spans="1:13">
      <c r="A57" s="9">
        <v>83446929</v>
      </c>
      <c r="B57" s="10" t="s">
        <v>34</v>
      </c>
      <c r="C57" s="9" t="s">
        <v>1</v>
      </c>
      <c r="D57" s="9" t="s">
        <v>54</v>
      </c>
      <c r="E57" s="9" t="s">
        <v>33</v>
      </c>
      <c r="F57" s="9" t="s">
        <v>4</v>
      </c>
      <c r="G57" s="9" t="s">
        <v>36</v>
      </c>
      <c r="H57" s="11">
        <f>0.6*0.9</f>
        <v>0.54</v>
      </c>
      <c r="I57" s="11">
        <f t="shared" si="2"/>
        <v>0.54</v>
      </c>
      <c r="J57" s="9">
        <v>1</v>
      </c>
      <c r="K57" s="12">
        <v>39.99</v>
      </c>
      <c r="L57" s="12">
        <f t="shared" si="3"/>
        <v>39.99</v>
      </c>
      <c r="M57" s="9" t="str">
        <f>VLOOKUP(A57,[1]Tabelle1!$A$2:$S$822,14,FALSE)</f>
        <v>http://magento.p169065.webspaceconfig.de/gh/images/83446929.jpg</v>
      </c>
    </row>
    <row r="58" spans="1:13">
      <c r="A58" s="9">
        <v>83830664</v>
      </c>
      <c r="B58" s="10" t="s">
        <v>0</v>
      </c>
      <c r="C58" s="9" t="s">
        <v>1</v>
      </c>
      <c r="D58" s="9" t="s">
        <v>74</v>
      </c>
      <c r="E58" s="9" t="s">
        <v>64</v>
      </c>
      <c r="F58" s="9" t="s">
        <v>4</v>
      </c>
      <c r="G58" s="9" t="s">
        <v>37</v>
      </c>
      <c r="H58" s="11">
        <f t="shared" ref="H58:H59" si="4">0.7*1.4</f>
        <v>0.97999999999999987</v>
      </c>
      <c r="I58" s="11">
        <f t="shared" si="2"/>
        <v>0.97999999999999987</v>
      </c>
      <c r="J58" s="9">
        <v>1</v>
      </c>
      <c r="K58" s="12">
        <v>75.989999999999995</v>
      </c>
      <c r="L58" s="12">
        <f t="shared" si="3"/>
        <v>75.989999999999995</v>
      </c>
      <c r="M58" s="9" t="str">
        <f>VLOOKUP(A58,[1]Tabelle1!$A$2:$S$822,14,FALSE)</f>
        <v>http://magento.p169065.webspaceconfig.de/gh/images/83830664.jpg</v>
      </c>
    </row>
    <row r="59" spans="1:13">
      <c r="A59" s="9">
        <v>83927715</v>
      </c>
      <c r="B59" s="10" t="s">
        <v>0</v>
      </c>
      <c r="C59" s="9" t="s">
        <v>1</v>
      </c>
      <c r="D59" s="9" t="s">
        <v>75</v>
      </c>
      <c r="E59" s="9" t="s">
        <v>24</v>
      </c>
      <c r="F59" s="9" t="s">
        <v>4</v>
      </c>
      <c r="G59" s="9" t="s">
        <v>37</v>
      </c>
      <c r="H59" s="11">
        <f t="shared" si="4"/>
        <v>0.97999999999999987</v>
      </c>
      <c r="I59" s="11">
        <f t="shared" si="2"/>
        <v>3.9199999999999995</v>
      </c>
      <c r="J59" s="9">
        <v>4</v>
      </c>
      <c r="K59" s="12">
        <v>83.99</v>
      </c>
      <c r="L59" s="12">
        <f t="shared" si="3"/>
        <v>335.96</v>
      </c>
      <c r="M59" s="9" t="str">
        <f>VLOOKUP(A59,[1]Tabelle1!$A$2:$S$822,14,FALSE)</f>
        <v>http://magento.p169065.webspaceconfig.de/gh/images/83927715.jpg</v>
      </c>
    </row>
    <row r="60" spans="1:13">
      <c r="A60" s="9">
        <v>83927715</v>
      </c>
      <c r="B60" s="10" t="s">
        <v>6</v>
      </c>
      <c r="C60" s="9" t="s">
        <v>1</v>
      </c>
      <c r="D60" s="9" t="s">
        <v>75</v>
      </c>
      <c r="E60" s="9" t="s">
        <v>24</v>
      </c>
      <c r="F60" s="9" t="s">
        <v>4</v>
      </c>
      <c r="G60" s="9" t="s">
        <v>14</v>
      </c>
      <c r="H60" s="11">
        <f>1.2*1.8</f>
        <v>2.16</v>
      </c>
      <c r="I60" s="11">
        <f t="shared" si="2"/>
        <v>6.48</v>
      </c>
      <c r="J60" s="9">
        <v>3</v>
      </c>
      <c r="K60" s="12">
        <v>179.99</v>
      </c>
      <c r="L60" s="12">
        <f t="shared" si="3"/>
        <v>539.97</v>
      </c>
      <c r="M60" s="9" t="str">
        <f>VLOOKUP(A60,[1]Tabelle1!$A$2:$S$822,14,FALSE)</f>
        <v>http://magento.p169065.webspaceconfig.de/gh/images/83927715.jpg</v>
      </c>
    </row>
    <row r="61" spans="1:13">
      <c r="A61" s="9">
        <v>83927715</v>
      </c>
      <c r="B61" s="10" t="s">
        <v>8</v>
      </c>
      <c r="C61" s="9" t="s">
        <v>1</v>
      </c>
      <c r="D61" s="9" t="s">
        <v>75</v>
      </c>
      <c r="E61" s="9" t="s">
        <v>24</v>
      </c>
      <c r="F61" s="9" t="s">
        <v>4</v>
      </c>
      <c r="G61" s="9" t="s">
        <v>21</v>
      </c>
      <c r="H61" s="11">
        <f>1.6*2.3</f>
        <v>3.6799999999999997</v>
      </c>
      <c r="I61" s="11">
        <f t="shared" si="2"/>
        <v>11.04</v>
      </c>
      <c r="J61" s="9">
        <v>3</v>
      </c>
      <c r="K61" s="12">
        <v>309.99</v>
      </c>
      <c r="L61" s="12">
        <f t="shared" si="3"/>
        <v>929.97</v>
      </c>
      <c r="M61" s="9" t="str">
        <f>VLOOKUP(A61,[1]Tabelle1!$A$2:$S$822,14,FALSE)</f>
        <v>http://magento.p169065.webspaceconfig.de/gh/images/83927715.jpg</v>
      </c>
    </row>
    <row r="62" spans="1:13">
      <c r="A62" s="9">
        <v>83927715</v>
      </c>
      <c r="B62" s="10" t="s">
        <v>10</v>
      </c>
      <c r="C62" s="9" t="s">
        <v>1</v>
      </c>
      <c r="D62" s="9" t="s">
        <v>75</v>
      </c>
      <c r="E62" s="9" t="s">
        <v>24</v>
      </c>
      <c r="F62" s="9" t="s">
        <v>4</v>
      </c>
      <c r="G62" s="9" t="s">
        <v>59</v>
      </c>
      <c r="H62" s="11">
        <f>2*3</f>
        <v>6</v>
      </c>
      <c r="I62" s="11">
        <f t="shared" si="2"/>
        <v>6</v>
      </c>
      <c r="J62" s="9">
        <v>1</v>
      </c>
      <c r="K62" s="12">
        <v>493.99</v>
      </c>
      <c r="L62" s="12">
        <f t="shared" si="3"/>
        <v>493.99</v>
      </c>
      <c r="M62" s="9" t="str">
        <f>VLOOKUP(A62,[1]Tabelle1!$A$2:$S$822,14,FALSE)</f>
        <v>http://magento.p169065.webspaceconfig.de/gh/images/83927715.jpg</v>
      </c>
    </row>
    <row r="63" spans="1:13">
      <c r="A63" s="9">
        <v>83945152</v>
      </c>
      <c r="B63" s="10" t="s">
        <v>76</v>
      </c>
      <c r="C63" s="9" t="s">
        <v>28</v>
      </c>
      <c r="D63" s="9" t="s">
        <v>43</v>
      </c>
      <c r="E63" s="9" t="s">
        <v>53</v>
      </c>
      <c r="F63" s="9" t="s">
        <v>4</v>
      </c>
      <c r="G63" s="9" t="s">
        <v>77</v>
      </c>
      <c r="H63" s="11">
        <f>0.7*0.7*3.14</f>
        <v>1.5386</v>
      </c>
      <c r="I63" s="11">
        <f t="shared" si="2"/>
        <v>24.617599999999999</v>
      </c>
      <c r="J63" s="9">
        <v>16</v>
      </c>
      <c r="K63" s="12">
        <v>199.99</v>
      </c>
      <c r="L63" s="12">
        <f t="shared" si="3"/>
        <v>3199.84</v>
      </c>
      <c r="M63" s="9" t="str">
        <f>VLOOKUP(A63,[1]Tabelle1!$A$2:$S$822,14,FALSE)</f>
        <v>http://magento.p169065.webspaceconfig.de/gh/images/83945152.jpg</v>
      </c>
    </row>
    <row r="64" spans="1:13">
      <c r="A64" s="9">
        <v>84554319</v>
      </c>
      <c r="B64" s="10" t="s">
        <v>34</v>
      </c>
      <c r="C64" s="9" t="s">
        <v>1</v>
      </c>
      <c r="D64" s="9" t="s">
        <v>54</v>
      </c>
      <c r="E64" s="9" t="s">
        <v>53</v>
      </c>
      <c r="F64" s="9" t="s">
        <v>4</v>
      </c>
      <c r="G64" s="9" t="s">
        <v>36</v>
      </c>
      <c r="H64" s="11">
        <f>0.6*0.9</f>
        <v>0.54</v>
      </c>
      <c r="I64" s="11">
        <f t="shared" si="2"/>
        <v>0.54</v>
      </c>
      <c r="J64" s="9">
        <v>1</v>
      </c>
      <c r="K64" s="12">
        <v>33.99</v>
      </c>
      <c r="L64" s="12">
        <f t="shared" si="3"/>
        <v>33.99</v>
      </c>
      <c r="M64" s="9" t="str">
        <f>VLOOKUP(A64,[1]Tabelle1!$A$2:$S$822,14,FALSE)</f>
        <v>http://magento.p169065.webspaceconfig.de/gh/images/84554319.jpg</v>
      </c>
    </row>
    <row r="65" spans="1:13">
      <c r="A65" s="9">
        <v>84574758</v>
      </c>
      <c r="B65" s="10" t="s">
        <v>79</v>
      </c>
      <c r="C65" s="9" t="s">
        <v>80</v>
      </c>
      <c r="D65" s="9" t="s">
        <v>81</v>
      </c>
      <c r="E65" s="9" t="s">
        <v>33</v>
      </c>
      <c r="F65" s="9" t="s">
        <v>4</v>
      </c>
      <c r="G65" s="9" t="s">
        <v>82</v>
      </c>
      <c r="H65" s="11">
        <f>0.6*0.6*3.14</f>
        <v>1.1304000000000001</v>
      </c>
      <c r="I65" s="11">
        <f t="shared" si="2"/>
        <v>1.1304000000000001</v>
      </c>
      <c r="J65" s="9">
        <v>1</v>
      </c>
      <c r="K65" s="12">
        <v>49.99</v>
      </c>
      <c r="L65" s="12">
        <f t="shared" si="3"/>
        <v>49.99</v>
      </c>
      <c r="M65" s="9" t="str">
        <f>VLOOKUP(A65,[1]Tabelle1!$A$2:$S$822,14,FALSE)</f>
        <v>http://magento.p169065.webspaceconfig.de/gh/images/84574758.jpg</v>
      </c>
    </row>
    <row r="66" spans="1:13">
      <c r="A66" s="9">
        <v>84704562</v>
      </c>
      <c r="B66" s="10" t="s">
        <v>83</v>
      </c>
      <c r="C66" s="9" t="s">
        <v>66</v>
      </c>
      <c r="D66" s="9" t="s">
        <v>63</v>
      </c>
      <c r="E66" s="9" t="s">
        <v>41</v>
      </c>
      <c r="F66" s="9" t="s">
        <v>4</v>
      </c>
      <c r="G66" s="9" t="s">
        <v>84</v>
      </c>
      <c r="H66" s="11">
        <f>0.6*2.44</f>
        <v>1.464</v>
      </c>
      <c r="I66" s="11">
        <f t="shared" ref="I66:I97" si="5">+H66*J66</f>
        <v>42.455999999999996</v>
      </c>
      <c r="J66" s="9">
        <v>29</v>
      </c>
      <c r="K66" s="12">
        <v>69.989999999999995</v>
      </c>
      <c r="L66" s="12">
        <f t="shared" ref="L66:L97" si="6">+K66*J66</f>
        <v>2029.7099999999998</v>
      </c>
      <c r="M66" s="9" t="str">
        <f>VLOOKUP(A66,[1]Tabelle1!$A$2:$S$822,14,FALSE)</f>
        <v>http://magento.p169065.webspaceconfig.de/gh/images/84704562.jpg</v>
      </c>
    </row>
    <row r="67" spans="1:13">
      <c r="A67" s="9">
        <v>84871147</v>
      </c>
      <c r="B67" s="10" t="s">
        <v>22</v>
      </c>
      <c r="C67" s="9" t="s">
        <v>1</v>
      </c>
      <c r="D67" s="9" t="s">
        <v>85</v>
      </c>
      <c r="E67" s="9" t="s">
        <v>33</v>
      </c>
      <c r="F67" s="9" t="s">
        <v>4</v>
      </c>
      <c r="G67" s="9" t="s">
        <v>25</v>
      </c>
      <c r="H67" s="11">
        <f>3*4</f>
        <v>12</v>
      </c>
      <c r="I67" s="11">
        <f t="shared" si="5"/>
        <v>24</v>
      </c>
      <c r="J67" s="9">
        <v>2</v>
      </c>
      <c r="K67" s="12">
        <v>554.99</v>
      </c>
      <c r="L67" s="12">
        <f t="shared" si="6"/>
        <v>1109.98</v>
      </c>
      <c r="M67" s="9" t="str">
        <f>VLOOKUP(A67,[1]Tabelle1!$A$2:$S$822,14,FALSE)</f>
        <v>http://magento.p169065.webspaceconfig.de/gh/images/84871147.jpg</v>
      </c>
    </row>
    <row r="68" spans="1:13">
      <c r="A68" s="9">
        <v>84881950</v>
      </c>
      <c r="B68" s="10" t="s">
        <v>34</v>
      </c>
      <c r="C68" s="9" t="s">
        <v>1</v>
      </c>
      <c r="D68" s="9" t="s">
        <v>43</v>
      </c>
      <c r="E68" s="9" t="s">
        <v>30</v>
      </c>
      <c r="F68" s="9" t="s">
        <v>4</v>
      </c>
      <c r="G68" s="9" t="s">
        <v>36</v>
      </c>
      <c r="H68" s="11">
        <f>0.6*0.9</f>
        <v>0.54</v>
      </c>
      <c r="I68" s="11">
        <f t="shared" si="5"/>
        <v>3.7800000000000002</v>
      </c>
      <c r="J68" s="9">
        <v>7</v>
      </c>
      <c r="K68" s="12">
        <v>44.99</v>
      </c>
      <c r="L68" s="12">
        <f t="shared" si="6"/>
        <v>314.93</v>
      </c>
      <c r="M68" s="9" t="str">
        <f>VLOOKUP(A68,[1]Tabelle1!$A$2:$S$822,14,FALSE)</f>
        <v>http://magento.p169065.webspaceconfig.de/gh/images/84881950.jpg</v>
      </c>
    </row>
    <row r="69" spans="1:13">
      <c r="A69" s="9">
        <v>84881950</v>
      </c>
      <c r="B69" s="10" t="s">
        <v>0</v>
      </c>
      <c r="C69" s="9" t="s">
        <v>1</v>
      </c>
      <c r="D69" s="9" t="s">
        <v>43</v>
      </c>
      <c r="E69" s="9" t="s">
        <v>30</v>
      </c>
      <c r="F69" s="9" t="s">
        <v>4</v>
      </c>
      <c r="G69" s="9" t="s">
        <v>49</v>
      </c>
      <c r="H69" s="11">
        <f>0.8*1.5</f>
        <v>1.2000000000000002</v>
      </c>
      <c r="I69" s="11">
        <f t="shared" si="5"/>
        <v>15.600000000000001</v>
      </c>
      <c r="J69" s="9">
        <v>13</v>
      </c>
      <c r="K69" s="12">
        <v>99.99</v>
      </c>
      <c r="L69" s="12">
        <f t="shared" si="6"/>
        <v>1299.8699999999999</v>
      </c>
      <c r="M69" s="9" t="str">
        <f>VLOOKUP(A69,[1]Tabelle1!$A$2:$S$822,14,FALSE)</f>
        <v>http://magento.p169065.webspaceconfig.de/gh/images/84881950.jpg</v>
      </c>
    </row>
    <row r="70" spans="1:13">
      <c r="A70" s="9">
        <v>84881950</v>
      </c>
      <c r="B70" s="10" t="s">
        <v>6</v>
      </c>
      <c r="C70" s="9" t="s">
        <v>1</v>
      </c>
      <c r="D70" s="9" t="s">
        <v>43</v>
      </c>
      <c r="E70" s="9" t="s">
        <v>30</v>
      </c>
      <c r="F70" s="9" t="s">
        <v>4</v>
      </c>
      <c r="G70" s="9" t="s">
        <v>14</v>
      </c>
      <c r="H70" s="11">
        <f>1.2*1.8</f>
        <v>2.16</v>
      </c>
      <c r="I70" s="11">
        <f t="shared" si="5"/>
        <v>25.92</v>
      </c>
      <c r="J70" s="9">
        <v>12</v>
      </c>
      <c r="K70" s="12">
        <v>179.99</v>
      </c>
      <c r="L70" s="12">
        <f t="shared" si="6"/>
        <v>2159.88</v>
      </c>
      <c r="M70" s="9" t="str">
        <f>VLOOKUP(A70,[1]Tabelle1!$A$2:$S$822,14,FALSE)</f>
        <v>http://magento.p169065.webspaceconfig.de/gh/images/84881950.jpg</v>
      </c>
    </row>
    <row r="71" spans="1:13">
      <c r="A71" s="9">
        <v>84881950</v>
      </c>
      <c r="B71" s="10" t="s">
        <v>8</v>
      </c>
      <c r="C71" s="9" t="s">
        <v>1</v>
      </c>
      <c r="D71" s="9" t="s">
        <v>43</v>
      </c>
      <c r="E71" s="9" t="s">
        <v>30</v>
      </c>
      <c r="F71" s="9" t="s">
        <v>4</v>
      </c>
      <c r="G71" s="9" t="s">
        <v>21</v>
      </c>
      <c r="H71" s="11">
        <f>1.6*2.3</f>
        <v>3.6799999999999997</v>
      </c>
      <c r="I71" s="11">
        <f t="shared" si="5"/>
        <v>29.439999999999998</v>
      </c>
      <c r="J71" s="9">
        <v>8</v>
      </c>
      <c r="K71" s="12">
        <v>318.99</v>
      </c>
      <c r="L71" s="12">
        <f t="shared" si="6"/>
        <v>2551.92</v>
      </c>
      <c r="M71" s="9" t="str">
        <f>VLOOKUP(A71,[1]Tabelle1!$A$2:$S$822,14,FALSE)</f>
        <v>http://magento.p169065.webspaceconfig.de/gh/images/84881950.jpg</v>
      </c>
    </row>
    <row r="72" spans="1:13">
      <c r="A72" s="9">
        <v>84881950</v>
      </c>
      <c r="B72" s="10" t="s">
        <v>10</v>
      </c>
      <c r="C72" s="9" t="s">
        <v>1</v>
      </c>
      <c r="D72" s="9" t="s">
        <v>43</v>
      </c>
      <c r="E72" s="9" t="s">
        <v>30</v>
      </c>
      <c r="F72" s="9" t="s">
        <v>4</v>
      </c>
      <c r="G72" s="9" t="s">
        <v>59</v>
      </c>
      <c r="H72" s="11">
        <f>2*3</f>
        <v>6</v>
      </c>
      <c r="I72" s="11">
        <f t="shared" si="5"/>
        <v>78</v>
      </c>
      <c r="J72" s="9">
        <v>13</v>
      </c>
      <c r="K72" s="12">
        <v>498.99</v>
      </c>
      <c r="L72" s="12">
        <f t="shared" si="6"/>
        <v>6486.87</v>
      </c>
      <c r="M72" s="9" t="str">
        <f>VLOOKUP(A72,[1]Tabelle1!$A$2:$S$822,14,FALSE)</f>
        <v>http://magento.p169065.webspaceconfig.de/gh/images/84881950.jpg</v>
      </c>
    </row>
    <row r="73" spans="1:13">
      <c r="A73" s="9">
        <v>84996020</v>
      </c>
      <c r="B73" s="10" t="s">
        <v>6</v>
      </c>
      <c r="C73" s="9" t="s">
        <v>1</v>
      </c>
      <c r="D73" s="9" t="s">
        <v>29</v>
      </c>
      <c r="E73" s="9" t="s">
        <v>53</v>
      </c>
      <c r="F73" s="9" t="s">
        <v>4</v>
      </c>
      <c r="G73" s="9" t="s">
        <v>14</v>
      </c>
      <c r="H73" s="11">
        <f>1.2*1.8</f>
        <v>2.16</v>
      </c>
      <c r="I73" s="11">
        <f t="shared" si="5"/>
        <v>2.16</v>
      </c>
      <c r="J73" s="9">
        <v>1</v>
      </c>
      <c r="K73" s="12">
        <v>449.99</v>
      </c>
      <c r="L73" s="12">
        <f t="shared" si="6"/>
        <v>449.99</v>
      </c>
      <c r="M73" s="9" t="str">
        <f>VLOOKUP(A73,[1]Tabelle1!$A$2:$S$822,14,FALSE)</f>
        <v>http://magento.p169065.webspaceconfig.de/gh/images/84996020.jpg</v>
      </c>
    </row>
    <row r="74" spans="1:13">
      <c r="A74" s="9">
        <v>84996020</v>
      </c>
      <c r="B74" s="10" t="s">
        <v>10</v>
      </c>
      <c r="C74" s="9" t="s">
        <v>1</v>
      </c>
      <c r="D74" s="9" t="s">
        <v>29</v>
      </c>
      <c r="E74" s="9" t="s">
        <v>53</v>
      </c>
      <c r="F74" s="9" t="s">
        <v>4</v>
      </c>
      <c r="G74" s="9" t="s">
        <v>59</v>
      </c>
      <c r="H74" s="11">
        <f>2*3</f>
        <v>6</v>
      </c>
      <c r="I74" s="11">
        <f t="shared" si="5"/>
        <v>12</v>
      </c>
      <c r="J74" s="9">
        <v>2</v>
      </c>
      <c r="K74" s="12">
        <v>1239.99</v>
      </c>
      <c r="L74" s="12">
        <f t="shared" si="6"/>
        <v>2479.98</v>
      </c>
      <c r="M74" s="9" t="str">
        <f>VLOOKUP(A74,[1]Tabelle1!$A$2:$S$822,14,FALSE)</f>
        <v>http://magento.p169065.webspaceconfig.de/gh/images/84996020.jpg</v>
      </c>
    </row>
    <row r="75" spans="1:13">
      <c r="A75" s="9">
        <v>85191702</v>
      </c>
      <c r="B75" s="10" t="s">
        <v>34</v>
      </c>
      <c r="C75" s="9" t="s">
        <v>1</v>
      </c>
      <c r="D75" s="9" t="s">
        <v>43</v>
      </c>
      <c r="E75" s="9" t="s">
        <v>33</v>
      </c>
      <c r="F75" s="9" t="s">
        <v>4</v>
      </c>
      <c r="G75" s="9" t="s">
        <v>36</v>
      </c>
      <c r="H75" s="11">
        <f>0.6*0.9</f>
        <v>0.54</v>
      </c>
      <c r="I75" s="11">
        <f t="shared" si="5"/>
        <v>0.54</v>
      </c>
      <c r="J75" s="9">
        <v>1</v>
      </c>
      <c r="K75" s="12">
        <v>24.99</v>
      </c>
      <c r="L75" s="12">
        <f t="shared" si="6"/>
        <v>24.99</v>
      </c>
      <c r="M75" s="9" t="str">
        <f>VLOOKUP(A75,[1]Tabelle1!$A$2:$S$822,14,FALSE)</f>
        <v>http://magento.p169065.webspaceconfig.de/gh/images/85191702.jpg</v>
      </c>
    </row>
    <row r="76" spans="1:13">
      <c r="A76" s="9">
        <v>85191702</v>
      </c>
      <c r="B76" s="10" t="s">
        <v>0</v>
      </c>
      <c r="C76" s="9" t="s">
        <v>1</v>
      </c>
      <c r="D76" s="9" t="s">
        <v>43</v>
      </c>
      <c r="E76" s="9" t="s">
        <v>33</v>
      </c>
      <c r="F76" s="9" t="s">
        <v>4</v>
      </c>
      <c r="G76" s="9" t="s">
        <v>37</v>
      </c>
      <c r="H76" s="11">
        <f>0.7*1.4</f>
        <v>0.97999999999999987</v>
      </c>
      <c r="I76" s="11">
        <f t="shared" si="5"/>
        <v>0.97999999999999987</v>
      </c>
      <c r="J76" s="9">
        <v>1</v>
      </c>
      <c r="K76" s="12">
        <v>44.99</v>
      </c>
      <c r="L76" s="12">
        <f t="shared" si="6"/>
        <v>44.99</v>
      </c>
      <c r="M76" s="9" t="str">
        <f>VLOOKUP(A76,[1]Tabelle1!$A$2:$S$822,14,FALSE)</f>
        <v>http://magento.p169065.webspaceconfig.de/gh/images/85191702.jpg</v>
      </c>
    </row>
    <row r="77" spans="1:13">
      <c r="A77" s="9">
        <v>85191702</v>
      </c>
      <c r="B77" s="10" t="s">
        <v>6</v>
      </c>
      <c r="C77" s="9" t="s">
        <v>1</v>
      </c>
      <c r="D77" s="9" t="s">
        <v>43</v>
      </c>
      <c r="E77" s="9" t="s">
        <v>33</v>
      </c>
      <c r="F77" s="9" t="s">
        <v>4</v>
      </c>
      <c r="G77" s="9" t="s">
        <v>14</v>
      </c>
      <c r="H77" s="11">
        <f>1.2*1.8</f>
        <v>2.16</v>
      </c>
      <c r="I77" s="11">
        <f t="shared" si="5"/>
        <v>4.32</v>
      </c>
      <c r="J77" s="9">
        <v>2</v>
      </c>
      <c r="K77" s="12">
        <v>99.99</v>
      </c>
      <c r="L77" s="12">
        <f t="shared" si="6"/>
        <v>199.98</v>
      </c>
      <c r="M77" s="9" t="str">
        <f>VLOOKUP(A77,[1]Tabelle1!$A$2:$S$822,14,FALSE)</f>
        <v>http://magento.p169065.webspaceconfig.de/gh/images/85191702.jpg</v>
      </c>
    </row>
    <row r="78" spans="1:13">
      <c r="A78" s="9">
        <v>85519404</v>
      </c>
      <c r="B78" s="10" t="s">
        <v>83</v>
      </c>
      <c r="C78" s="9" t="s">
        <v>66</v>
      </c>
      <c r="D78" s="9" t="s">
        <v>86</v>
      </c>
      <c r="E78" s="9" t="s">
        <v>48</v>
      </c>
      <c r="F78" s="9" t="s">
        <v>4</v>
      </c>
      <c r="G78" s="9" t="s">
        <v>87</v>
      </c>
      <c r="H78" s="11">
        <f>0.67*2.3</f>
        <v>1.5409999999999999</v>
      </c>
      <c r="I78" s="11">
        <f t="shared" si="5"/>
        <v>3.0819999999999999</v>
      </c>
      <c r="J78" s="9">
        <v>2</v>
      </c>
      <c r="K78" s="12">
        <v>149.99</v>
      </c>
      <c r="L78" s="12">
        <f t="shared" si="6"/>
        <v>299.98</v>
      </c>
      <c r="M78" s="9" t="str">
        <f>VLOOKUP(A78,[1]Tabelle1!$A$2:$S$822,14,FALSE)</f>
        <v>http://magento.p169065.webspaceconfig.de/gh/images/85519404.jpg</v>
      </c>
    </row>
    <row r="79" spans="1:13">
      <c r="A79" s="9">
        <v>85754244</v>
      </c>
      <c r="B79" s="10" t="s">
        <v>8</v>
      </c>
      <c r="C79" s="9" t="s">
        <v>1</v>
      </c>
      <c r="D79" s="9" t="s">
        <v>88</v>
      </c>
      <c r="E79" s="9" t="s">
        <v>51</v>
      </c>
      <c r="F79" s="9" t="s">
        <v>4</v>
      </c>
      <c r="G79" s="9" t="s">
        <v>21</v>
      </c>
      <c r="H79" s="11">
        <f>1.6*2.3</f>
        <v>3.6799999999999997</v>
      </c>
      <c r="I79" s="11">
        <f t="shared" si="5"/>
        <v>3.6799999999999997</v>
      </c>
      <c r="J79" s="9">
        <v>1</v>
      </c>
      <c r="K79" s="12">
        <v>159.99</v>
      </c>
      <c r="L79" s="12">
        <f t="shared" si="6"/>
        <v>159.99</v>
      </c>
      <c r="M79" s="9" t="str">
        <f>VLOOKUP(A79,[1]Tabelle1!$A$2:$S$822,14,FALSE)</f>
        <v>http://magento.p169065.webspaceconfig.de/gh/images/85754244.jpg</v>
      </c>
    </row>
    <row r="80" spans="1:13">
      <c r="A80" s="9">
        <v>85754244</v>
      </c>
      <c r="B80" s="10" t="s">
        <v>10</v>
      </c>
      <c r="C80" s="9" t="s">
        <v>1</v>
      </c>
      <c r="D80" s="9" t="s">
        <v>88</v>
      </c>
      <c r="E80" s="9" t="s">
        <v>51</v>
      </c>
      <c r="F80" s="9" t="s">
        <v>4</v>
      </c>
      <c r="G80" s="9" t="s">
        <v>89</v>
      </c>
      <c r="H80" s="11">
        <f>1.8*2.8</f>
        <v>5.04</v>
      </c>
      <c r="I80" s="11">
        <f t="shared" si="5"/>
        <v>10.08</v>
      </c>
      <c r="J80" s="9">
        <v>2</v>
      </c>
      <c r="K80" s="12">
        <v>239.99</v>
      </c>
      <c r="L80" s="12">
        <f t="shared" si="6"/>
        <v>479.98</v>
      </c>
      <c r="M80" s="9" t="str">
        <f>VLOOKUP(A80,[1]Tabelle1!$A$2:$S$822,14,FALSE)</f>
        <v>http://magento.p169065.webspaceconfig.de/gh/images/85754244.jpg</v>
      </c>
    </row>
    <row r="81" spans="1:13">
      <c r="A81" s="9">
        <v>85783146</v>
      </c>
      <c r="B81" s="10" t="s">
        <v>0</v>
      </c>
      <c r="C81" s="9" t="s">
        <v>1</v>
      </c>
      <c r="D81" s="9" t="s">
        <v>67</v>
      </c>
      <c r="E81" s="9" t="s">
        <v>68</v>
      </c>
      <c r="F81" s="9" t="s">
        <v>4</v>
      </c>
      <c r="G81" s="9" t="s">
        <v>49</v>
      </c>
      <c r="H81" s="11">
        <f>0.8*1.5</f>
        <v>1.2000000000000002</v>
      </c>
      <c r="I81" s="11">
        <f t="shared" si="5"/>
        <v>39.600000000000009</v>
      </c>
      <c r="J81" s="9">
        <v>33</v>
      </c>
      <c r="K81" s="12">
        <v>51.99</v>
      </c>
      <c r="L81" s="12">
        <f t="shared" si="6"/>
        <v>1715.67</v>
      </c>
      <c r="M81" s="9" t="str">
        <f>VLOOKUP(A81,[1]Tabelle1!$A$2:$S$822,14,FALSE)</f>
        <v>http://magento.p169065.webspaceconfig.de/gh/images/85783146.jpg</v>
      </c>
    </row>
    <row r="82" spans="1:13">
      <c r="A82" s="9">
        <v>85783146</v>
      </c>
      <c r="B82" s="10" t="s">
        <v>6</v>
      </c>
      <c r="C82" s="9" t="s">
        <v>1</v>
      </c>
      <c r="D82" s="9" t="s">
        <v>67</v>
      </c>
      <c r="E82" s="9" t="s">
        <v>68</v>
      </c>
      <c r="F82" s="9" t="s">
        <v>4</v>
      </c>
      <c r="G82" s="9" t="s">
        <v>56</v>
      </c>
      <c r="H82" s="11">
        <f>1.2*1.7</f>
        <v>2.04</v>
      </c>
      <c r="I82" s="11">
        <f t="shared" si="5"/>
        <v>59.160000000000004</v>
      </c>
      <c r="J82" s="9">
        <v>29</v>
      </c>
      <c r="K82" s="12">
        <v>87.99</v>
      </c>
      <c r="L82" s="12">
        <f t="shared" si="6"/>
        <v>2551.71</v>
      </c>
      <c r="M82" s="9" t="str">
        <f>VLOOKUP(A82,[1]Tabelle1!$A$2:$S$822,14,FALSE)</f>
        <v>http://magento.p169065.webspaceconfig.de/gh/images/85783146.jpg</v>
      </c>
    </row>
    <row r="83" spans="1:13">
      <c r="A83" s="9">
        <v>85783146</v>
      </c>
      <c r="B83" s="10" t="s">
        <v>8</v>
      </c>
      <c r="C83" s="9" t="s">
        <v>1</v>
      </c>
      <c r="D83" s="9" t="s">
        <v>67</v>
      </c>
      <c r="E83" s="9" t="s">
        <v>68</v>
      </c>
      <c r="F83" s="9" t="s">
        <v>4</v>
      </c>
      <c r="G83" s="9" t="s">
        <v>21</v>
      </c>
      <c r="H83" s="11">
        <f>1.6*2.3</f>
        <v>3.6799999999999997</v>
      </c>
      <c r="I83" s="11">
        <f t="shared" si="5"/>
        <v>95.679999999999993</v>
      </c>
      <c r="J83" s="9">
        <v>26</v>
      </c>
      <c r="K83" s="12">
        <v>151.99</v>
      </c>
      <c r="L83" s="12">
        <f t="shared" si="6"/>
        <v>3951.7400000000002</v>
      </c>
      <c r="M83" s="9" t="str">
        <f>VLOOKUP(A83,[1]Tabelle1!$A$2:$S$822,14,FALSE)</f>
        <v>http://magento.p169065.webspaceconfig.de/gh/images/85783146.jpg</v>
      </c>
    </row>
    <row r="84" spans="1:13">
      <c r="A84" s="9">
        <v>85783146</v>
      </c>
      <c r="B84" s="10" t="s">
        <v>10</v>
      </c>
      <c r="C84" s="9" t="s">
        <v>1</v>
      </c>
      <c r="D84" s="9" t="s">
        <v>67</v>
      </c>
      <c r="E84" s="9" t="s">
        <v>68</v>
      </c>
      <c r="F84" s="9" t="s">
        <v>4</v>
      </c>
      <c r="G84" s="9" t="s">
        <v>38</v>
      </c>
      <c r="H84" s="11">
        <f>2*2.9</f>
        <v>5.8</v>
      </c>
      <c r="I84" s="11">
        <f t="shared" si="5"/>
        <v>92.8</v>
      </c>
      <c r="J84" s="9">
        <v>16</v>
      </c>
      <c r="K84" s="12">
        <v>239.99</v>
      </c>
      <c r="L84" s="12">
        <f t="shared" si="6"/>
        <v>3839.84</v>
      </c>
      <c r="M84" s="9" t="str">
        <f>VLOOKUP(A84,[1]Tabelle1!$A$2:$S$822,14,FALSE)</f>
        <v>http://magento.p169065.webspaceconfig.de/gh/images/85783146.jpg</v>
      </c>
    </row>
    <row r="85" spans="1:13">
      <c r="A85" s="9">
        <v>85783146</v>
      </c>
      <c r="B85" s="10" t="s">
        <v>15</v>
      </c>
      <c r="C85" s="9" t="s">
        <v>1</v>
      </c>
      <c r="D85" s="9" t="s">
        <v>67</v>
      </c>
      <c r="E85" s="9" t="s">
        <v>68</v>
      </c>
      <c r="F85" s="9" t="s">
        <v>4</v>
      </c>
      <c r="G85" s="9" t="s">
        <v>91</v>
      </c>
      <c r="H85" s="11">
        <f>2.4*3.4</f>
        <v>8.16</v>
      </c>
      <c r="I85" s="11">
        <f t="shared" si="5"/>
        <v>163.19999999999999</v>
      </c>
      <c r="J85" s="9">
        <v>20</v>
      </c>
      <c r="K85" s="12">
        <v>355.99</v>
      </c>
      <c r="L85" s="12">
        <f t="shared" si="6"/>
        <v>7119.8</v>
      </c>
      <c r="M85" s="9" t="str">
        <f>VLOOKUP(A85,[1]Tabelle1!$A$2:$S$822,14,FALSE)</f>
        <v>http://magento.p169065.webspaceconfig.de/gh/images/85783146.jpg</v>
      </c>
    </row>
    <row r="86" spans="1:13">
      <c r="A86" s="9">
        <v>85783146</v>
      </c>
      <c r="B86" s="10" t="s">
        <v>22</v>
      </c>
      <c r="C86" s="9" t="s">
        <v>1</v>
      </c>
      <c r="D86" s="9" t="s">
        <v>67</v>
      </c>
      <c r="E86" s="9" t="s">
        <v>68</v>
      </c>
      <c r="F86" s="9" t="s">
        <v>4</v>
      </c>
      <c r="G86" s="9" t="s">
        <v>90</v>
      </c>
      <c r="H86" s="11">
        <f>2.8*3.8</f>
        <v>10.639999999999999</v>
      </c>
      <c r="I86" s="11">
        <f t="shared" si="5"/>
        <v>95.759999999999991</v>
      </c>
      <c r="J86" s="9">
        <v>9</v>
      </c>
      <c r="K86" s="12">
        <v>469.99</v>
      </c>
      <c r="L86" s="12">
        <f t="shared" si="6"/>
        <v>4229.91</v>
      </c>
      <c r="M86" s="9" t="str">
        <f>VLOOKUP(A86,[1]Tabelle1!$A$2:$S$822,14,FALSE)</f>
        <v>http://magento.p169065.webspaceconfig.de/gh/images/85783146.jpg</v>
      </c>
    </row>
    <row r="87" spans="1:13">
      <c r="A87" s="9">
        <v>85897100</v>
      </c>
      <c r="B87" s="10" t="s">
        <v>8</v>
      </c>
      <c r="C87" s="9" t="s">
        <v>1</v>
      </c>
      <c r="D87" s="9" t="s">
        <v>92</v>
      </c>
      <c r="E87" s="9" t="s">
        <v>93</v>
      </c>
      <c r="F87" s="9" t="s">
        <v>4</v>
      </c>
      <c r="G87" s="9" t="s">
        <v>21</v>
      </c>
      <c r="H87" s="11">
        <f t="shared" ref="H87:H88" si="7">1.6*2.3</f>
        <v>3.6799999999999997</v>
      </c>
      <c r="I87" s="11">
        <f t="shared" si="5"/>
        <v>3.6799999999999997</v>
      </c>
      <c r="J87" s="9">
        <v>1</v>
      </c>
      <c r="K87" s="12">
        <v>109.99</v>
      </c>
      <c r="L87" s="12">
        <f t="shared" si="6"/>
        <v>109.99</v>
      </c>
      <c r="M87" s="9" t="str">
        <f>VLOOKUP(A87,[1]Tabelle1!$A$2:$S$822,14,FALSE)</f>
        <v>http://magento.p169065.webspaceconfig.de/gh/images/85897100.jpg</v>
      </c>
    </row>
    <row r="88" spans="1:13">
      <c r="A88" s="9">
        <v>85903562</v>
      </c>
      <c r="B88" s="10" t="s">
        <v>8</v>
      </c>
      <c r="C88" s="9" t="s">
        <v>1</v>
      </c>
      <c r="D88" s="9" t="s">
        <v>35</v>
      </c>
      <c r="E88" s="9" t="s">
        <v>94</v>
      </c>
      <c r="F88" s="9" t="s">
        <v>4</v>
      </c>
      <c r="G88" s="9" t="s">
        <v>21</v>
      </c>
      <c r="H88" s="11">
        <f t="shared" si="7"/>
        <v>3.6799999999999997</v>
      </c>
      <c r="I88" s="11">
        <f t="shared" si="5"/>
        <v>3.6799999999999997</v>
      </c>
      <c r="J88" s="9">
        <v>1</v>
      </c>
      <c r="K88" s="12">
        <v>289.99</v>
      </c>
      <c r="L88" s="12">
        <f t="shared" si="6"/>
        <v>289.99</v>
      </c>
      <c r="M88" s="9" t="str">
        <f>VLOOKUP(A88,[1]Tabelle1!$A$2:$S$822,14,FALSE)</f>
        <v>http://magento.p169065.webspaceconfig.de/gh/images/85903562.jpg</v>
      </c>
    </row>
    <row r="89" spans="1:13">
      <c r="A89" s="9">
        <v>86510217</v>
      </c>
      <c r="B89" s="10" t="s">
        <v>83</v>
      </c>
      <c r="C89" s="9" t="s">
        <v>66</v>
      </c>
      <c r="D89" s="9" t="s">
        <v>55</v>
      </c>
      <c r="E89" s="9" t="s">
        <v>53</v>
      </c>
      <c r="F89" s="9" t="s">
        <v>4</v>
      </c>
      <c r="G89" s="9" t="s">
        <v>87</v>
      </c>
      <c r="H89" s="11">
        <f>0.67*2.3</f>
        <v>1.5409999999999999</v>
      </c>
      <c r="I89" s="11">
        <f t="shared" si="5"/>
        <v>1.5409999999999999</v>
      </c>
      <c r="J89" s="9">
        <v>1</v>
      </c>
      <c r="K89" s="12">
        <v>69.989999999999995</v>
      </c>
      <c r="L89" s="12">
        <f t="shared" si="6"/>
        <v>69.989999999999995</v>
      </c>
      <c r="M89" s="9" t="str">
        <f>VLOOKUP(A89,[1]Tabelle1!$A$2:$S$822,14,FALSE)</f>
        <v>http://magento.p169065.webspaceconfig.de/gh/images/86510217.jpg</v>
      </c>
    </row>
    <row r="90" spans="1:13">
      <c r="A90" s="9">
        <v>86972607</v>
      </c>
      <c r="B90" s="10" t="s">
        <v>34</v>
      </c>
      <c r="C90" s="9" t="s">
        <v>1</v>
      </c>
      <c r="D90" s="9" t="s">
        <v>95</v>
      </c>
      <c r="E90" s="9" t="s">
        <v>61</v>
      </c>
      <c r="F90" s="9" t="s">
        <v>4</v>
      </c>
      <c r="G90" s="9" t="s">
        <v>96</v>
      </c>
      <c r="H90" s="11">
        <f>0.62*1.02</f>
        <v>0.63239999999999996</v>
      </c>
      <c r="I90" s="11">
        <f t="shared" si="5"/>
        <v>103.7136</v>
      </c>
      <c r="J90" s="9">
        <v>164</v>
      </c>
      <c r="K90" s="12">
        <v>22.99</v>
      </c>
      <c r="L90" s="12">
        <f t="shared" si="6"/>
        <v>3770.3599999999997</v>
      </c>
      <c r="M90" s="9" t="str">
        <f>VLOOKUP(A90,[1]Tabelle1!$A$2:$S$822,14,FALSE)</f>
        <v>http://magento.p169065.webspaceconfig.de/gh/images/86972607.jpg</v>
      </c>
    </row>
    <row r="91" spans="1:13">
      <c r="A91" s="9">
        <v>86972607</v>
      </c>
      <c r="B91" s="10" t="s">
        <v>0</v>
      </c>
      <c r="C91" s="9" t="s">
        <v>1</v>
      </c>
      <c r="D91" s="9" t="s">
        <v>95</v>
      </c>
      <c r="E91" s="9" t="s">
        <v>61</v>
      </c>
      <c r="F91" s="9" t="s">
        <v>4</v>
      </c>
      <c r="G91" s="9" t="s">
        <v>97</v>
      </c>
      <c r="H91" s="11">
        <f>0.75*1.22</f>
        <v>0.91500000000000004</v>
      </c>
      <c r="I91" s="11">
        <f t="shared" si="5"/>
        <v>130.845</v>
      </c>
      <c r="J91" s="9">
        <v>143</v>
      </c>
      <c r="K91" s="12">
        <v>44.99</v>
      </c>
      <c r="L91" s="12">
        <f t="shared" si="6"/>
        <v>6433.5700000000006</v>
      </c>
      <c r="M91" s="9" t="str">
        <f>VLOOKUP(A91,[1]Tabelle1!$A$2:$S$822,14,FALSE)</f>
        <v>http://magento.p169065.webspaceconfig.de/gh/images/86972607.jpg</v>
      </c>
    </row>
    <row r="92" spans="1:13">
      <c r="A92" s="9">
        <v>86972607</v>
      </c>
      <c r="B92" s="10" t="s">
        <v>98</v>
      </c>
      <c r="C92" s="9" t="s">
        <v>1</v>
      </c>
      <c r="D92" s="9" t="s">
        <v>95</v>
      </c>
      <c r="E92" s="9" t="s">
        <v>61</v>
      </c>
      <c r="F92" s="9" t="s">
        <v>4</v>
      </c>
      <c r="G92" s="9" t="s">
        <v>99</v>
      </c>
      <c r="H92" s="11">
        <f>0.62*1.47</f>
        <v>0.91139999999999999</v>
      </c>
      <c r="I92" s="11">
        <f t="shared" si="5"/>
        <v>144.9126</v>
      </c>
      <c r="J92" s="9">
        <v>159</v>
      </c>
      <c r="K92" s="12">
        <v>30.99</v>
      </c>
      <c r="L92" s="12">
        <f t="shared" si="6"/>
        <v>4927.41</v>
      </c>
      <c r="M92" s="9" t="str">
        <f>VLOOKUP(A92,[1]Tabelle1!$A$2:$S$822,14,FALSE)</f>
        <v>http://magento.p169065.webspaceconfig.de/gh/images/86972607.jpg</v>
      </c>
    </row>
    <row r="93" spans="1:13">
      <c r="A93" s="9">
        <v>87014860</v>
      </c>
      <c r="B93" s="10" t="s">
        <v>10</v>
      </c>
      <c r="C93" s="9" t="s">
        <v>1</v>
      </c>
      <c r="D93" s="9" t="s">
        <v>100</v>
      </c>
      <c r="E93" s="9" t="s">
        <v>94</v>
      </c>
      <c r="F93" s="9" t="s">
        <v>4</v>
      </c>
      <c r="G93" s="9" t="s">
        <v>59</v>
      </c>
      <c r="H93" s="11">
        <f>2*3</f>
        <v>6</v>
      </c>
      <c r="I93" s="11">
        <f t="shared" si="5"/>
        <v>6</v>
      </c>
      <c r="J93" s="9">
        <v>1</v>
      </c>
      <c r="K93" s="12">
        <v>399.99</v>
      </c>
      <c r="L93" s="12">
        <f t="shared" si="6"/>
        <v>399.99</v>
      </c>
      <c r="M93" s="9" t="str">
        <f>VLOOKUP(A93,[1]Tabelle1!$A$2:$S$822,14,FALSE)</f>
        <v>http://magento.p169065.webspaceconfig.de/gh/images/87014860.jpg</v>
      </c>
    </row>
    <row r="94" spans="1:13">
      <c r="A94" s="9">
        <v>87246131</v>
      </c>
      <c r="B94" s="10" t="s">
        <v>22</v>
      </c>
      <c r="C94" s="9" t="s">
        <v>1</v>
      </c>
      <c r="D94" s="9" t="s">
        <v>54</v>
      </c>
      <c r="E94" s="9" t="s">
        <v>48</v>
      </c>
      <c r="F94" s="9" t="s">
        <v>4</v>
      </c>
      <c r="G94" s="9" t="s">
        <v>25</v>
      </c>
      <c r="H94" s="11">
        <f>3*4</f>
        <v>12</v>
      </c>
      <c r="I94" s="11">
        <f t="shared" si="5"/>
        <v>120</v>
      </c>
      <c r="J94" s="9">
        <v>10</v>
      </c>
      <c r="K94" s="12">
        <v>1689.99</v>
      </c>
      <c r="L94" s="12">
        <f t="shared" si="6"/>
        <v>16899.900000000001</v>
      </c>
      <c r="M94" s="9" t="str">
        <f>VLOOKUP(A94,[1]Tabelle1!$A$2:$S$822,14,FALSE)</f>
        <v>http://magento.p169065.webspaceconfig.de/gh/images/87246131.jpg</v>
      </c>
    </row>
    <row r="95" spans="1:13">
      <c r="A95" s="9">
        <v>87287668</v>
      </c>
      <c r="B95" s="10" t="s">
        <v>0</v>
      </c>
      <c r="C95" s="9" t="s">
        <v>1</v>
      </c>
      <c r="D95" s="9" t="s">
        <v>12</v>
      </c>
      <c r="E95" s="9" t="s">
        <v>13</v>
      </c>
      <c r="F95" s="9" t="s">
        <v>4</v>
      </c>
      <c r="G95" s="9" t="s">
        <v>49</v>
      </c>
      <c r="H95" s="11">
        <f>0.8*1.5</f>
        <v>1.2000000000000002</v>
      </c>
      <c r="I95" s="11">
        <f t="shared" si="5"/>
        <v>1.2000000000000002</v>
      </c>
      <c r="J95" s="9">
        <v>1</v>
      </c>
      <c r="K95" s="12">
        <v>59.99</v>
      </c>
      <c r="L95" s="12">
        <f t="shared" si="6"/>
        <v>59.99</v>
      </c>
      <c r="M95" s="9" t="str">
        <f>VLOOKUP(A95,[1]Tabelle1!$A$2:$S$822,14,FALSE)</f>
        <v>http://magento.p169065.webspaceconfig.de/gh/images/87287668.jpg</v>
      </c>
    </row>
    <row r="96" spans="1:13">
      <c r="A96" s="9">
        <v>87712964</v>
      </c>
      <c r="B96" s="10" t="s">
        <v>83</v>
      </c>
      <c r="C96" s="9" t="s">
        <v>66</v>
      </c>
      <c r="D96" s="9" t="s">
        <v>43</v>
      </c>
      <c r="E96" s="9" t="s">
        <v>48</v>
      </c>
      <c r="F96" s="9" t="s">
        <v>4</v>
      </c>
      <c r="G96" s="9" t="s">
        <v>87</v>
      </c>
      <c r="H96" s="11">
        <f>0.67*2.3</f>
        <v>1.5409999999999999</v>
      </c>
      <c r="I96" s="11">
        <f t="shared" si="5"/>
        <v>117.116</v>
      </c>
      <c r="J96" s="9">
        <v>76</v>
      </c>
      <c r="K96" s="12">
        <v>109.99</v>
      </c>
      <c r="L96" s="12">
        <f t="shared" si="6"/>
        <v>8359.24</v>
      </c>
      <c r="M96" s="9" t="str">
        <f>VLOOKUP(A96,[1]Tabelle1!$A$2:$S$822,14,FALSE)</f>
        <v>http://magento.p169065.webspaceconfig.de/gh/images/87712964.jpg</v>
      </c>
    </row>
    <row r="97" spans="1:13">
      <c r="A97" s="9">
        <v>87712964</v>
      </c>
      <c r="B97" s="10" t="s">
        <v>101</v>
      </c>
      <c r="C97" s="9" t="s">
        <v>66</v>
      </c>
      <c r="D97" s="9" t="s">
        <v>43</v>
      </c>
      <c r="E97" s="9" t="s">
        <v>48</v>
      </c>
      <c r="F97" s="9" t="s">
        <v>4</v>
      </c>
      <c r="G97" s="9" t="s">
        <v>102</v>
      </c>
      <c r="H97" s="11">
        <f>0.9*2.5</f>
        <v>2.25</v>
      </c>
      <c r="I97" s="11">
        <f t="shared" si="5"/>
        <v>162</v>
      </c>
      <c r="J97" s="9">
        <v>72</v>
      </c>
      <c r="K97" s="12">
        <v>159.99</v>
      </c>
      <c r="L97" s="12">
        <f t="shared" si="6"/>
        <v>11519.28</v>
      </c>
      <c r="M97" s="9" t="str">
        <f>VLOOKUP(A97,[1]Tabelle1!$A$2:$S$822,14,FALSE)</f>
        <v>http://magento.p169065.webspaceconfig.de/gh/images/87712964.jpg</v>
      </c>
    </row>
    <row r="98" spans="1:13">
      <c r="A98" s="9">
        <v>87796707</v>
      </c>
      <c r="B98" s="10" t="s">
        <v>15</v>
      </c>
      <c r="C98" s="9" t="s">
        <v>1</v>
      </c>
      <c r="D98" s="9" t="s">
        <v>67</v>
      </c>
      <c r="E98" s="9" t="s">
        <v>20</v>
      </c>
      <c r="F98" s="9" t="s">
        <v>4</v>
      </c>
      <c r="G98" s="9" t="s">
        <v>18</v>
      </c>
      <c r="H98" s="11">
        <f>2.4*3.2</f>
        <v>7.68</v>
      </c>
      <c r="I98" s="11">
        <f t="shared" ref="I98:I129" si="8">+H98*J98</f>
        <v>7.68</v>
      </c>
      <c r="J98" s="9">
        <v>1</v>
      </c>
      <c r="K98" s="12">
        <v>349.99</v>
      </c>
      <c r="L98" s="12">
        <f t="shared" ref="L98:L129" si="9">+K98*J98</f>
        <v>349.99</v>
      </c>
      <c r="M98" s="9" t="str">
        <f>VLOOKUP(A98,[1]Tabelle1!$A$2:$S$822,14,FALSE)</f>
        <v>http://magento.p169065.webspaceconfig.de/gh/images/87796707.jpg</v>
      </c>
    </row>
    <row r="99" spans="1:13">
      <c r="A99" s="9">
        <v>88038511</v>
      </c>
      <c r="B99" s="10" t="s">
        <v>0</v>
      </c>
      <c r="C99" s="9" t="s">
        <v>1</v>
      </c>
      <c r="D99" s="9" t="s">
        <v>103</v>
      </c>
      <c r="E99" s="9" t="s">
        <v>53</v>
      </c>
      <c r="F99" s="9" t="s">
        <v>4</v>
      </c>
      <c r="G99" s="9" t="s">
        <v>37</v>
      </c>
      <c r="H99" s="11">
        <f>0.7*1.4</f>
        <v>0.97999999999999987</v>
      </c>
      <c r="I99" s="11">
        <f t="shared" si="8"/>
        <v>1.9599999999999997</v>
      </c>
      <c r="J99" s="9">
        <v>2</v>
      </c>
      <c r="K99" s="12">
        <v>49.99</v>
      </c>
      <c r="L99" s="12">
        <f t="shared" si="9"/>
        <v>99.98</v>
      </c>
      <c r="M99" s="9" t="str">
        <f>VLOOKUP(A99,[1]Tabelle1!$A$2:$S$822,14,FALSE)</f>
        <v>http://magento.p169065.webspaceconfig.de/gh/images/88038511.jpg</v>
      </c>
    </row>
    <row r="100" spans="1:13">
      <c r="A100" s="9">
        <v>88317531</v>
      </c>
      <c r="B100" s="10" t="s">
        <v>79</v>
      </c>
      <c r="C100" s="9" t="s">
        <v>104</v>
      </c>
      <c r="D100" s="9" t="s">
        <v>81</v>
      </c>
      <c r="E100" s="9" t="s">
        <v>33</v>
      </c>
      <c r="F100" s="9" t="s">
        <v>4</v>
      </c>
      <c r="G100" s="9" t="s">
        <v>71</v>
      </c>
      <c r="H100" s="11">
        <f>0.8*3.5</f>
        <v>2.8000000000000003</v>
      </c>
      <c r="I100" s="11">
        <f t="shared" si="8"/>
        <v>2.8000000000000003</v>
      </c>
      <c r="J100" s="9">
        <v>1</v>
      </c>
      <c r="K100" s="12">
        <v>87.99</v>
      </c>
      <c r="L100" s="12">
        <f t="shared" si="9"/>
        <v>87.99</v>
      </c>
      <c r="M100" s="9" t="str">
        <f>VLOOKUP(A100,[1]Tabelle1!$A$2:$S$822,14,FALSE)</f>
        <v>http://magento.p169065.webspaceconfig.de/gh/images/88317531.jpg</v>
      </c>
    </row>
    <row r="101" spans="1:13">
      <c r="A101" s="9">
        <v>88517249</v>
      </c>
      <c r="B101" s="10" t="s">
        <v>83</v>
      </c>
      <c r="C101" s="9" t="s">
        <v>66</v>
      </c>
      <c r="D101" s="9" t="s">
        <v>105</v>
      </c>
      <c r="E101" s="9" t="s">
        <v>48</v>
      </c>
      <c r="F101" s="9" t="s">
        <v>4</v>
      </c>
      <c r="G101" s="9" t="s">
        <v>87</v>
      </c>
      <c r="H101" s="11">
        <f t="shared" ref="H101:H102" si="10">0.67*2.3</f>
        <v>1.5409999999999999</v>
      </c>
      <c r="I101" s="11">
        <f t="shared" si="8"/>
        <v>1.5409999999999999</v>
      </c>
      <c r="J101" s="9">
        <v>1</v>
      </c>
      <c r="K101" s="12">
        <v>79.989999999999995</v>
      </c>
      <c r="L101" s="12">
        <f t="shared" si="9"/>
        <v>79.989999999999995</v>
      </c>
      <c r="M101" s="9" t="str">
        <f>VLOOKUP(A101,[1]Tabelle1!$A$2:$S$822,14,FALSE)</f>
        <v>http://magento.p169065.webspaceconfig.de/gh/images/88517249.jpg</v>
      </c>
    </row>
    <row r="102" spans="1:13">
      <c r="A102" s="9">
        <v>88524138</v>
      </c>
      <c r="B102" s="10" t="s">
        <v>83</v>
      </c>
      <c r="C102" s="9" t="s">
        <v>66</v>
      </c>
      <c r="D102" s="9" t="s">
        <v>32</v>
      </c>
      <c r="E102" s="9" t="s">
        <v>33</v>
      </c>
      <c r="F102" s="9" t="s">
        <v>4</v>
      </c>
      <c r="G102" s="9" t="s">
        <v>87</v>
      </c>
      <c r="H102" s="11">
        <f t="shared" si="10"/>
        <v>1.5409999999999999</v>
      </c>
      <c r="I102" s="11">
        <f t="shared" si="8"/>
        <v>3.0819999999999999</v>
      </c>
      <c r="J102" s="9">
        <v>2</v>
      </c>
      <c r="K102" s="12">
        <v>129.99</v>
      </c>
      <c r="L102" s="12">
        <f t="shared" si="9"/>
        <v>259.98</v>
      </c>
      <c r="M102" s="9" t="str">
        <f>VLOOKUP(A102,[1]Tabelle1!$A$2:$S$822,14,FALSE)</f>
        <v>http://magento.p169065.webspaceconfig.de/gh/images/88524138.jpg</v>
      </c>
    </row>
    <row r="103" spans="1:13">
      <c r="A103" s="9">
        <v>88524138</v>
      </c>
      <c r="B103" s="10" t="s">
        <v>101</v>
      </c>
      <c r="C103" s="9" t="s">
        <v>66</v>
      </c>
      <c r="D103" s="9" t="s">
        <v>32</v>
      </c>
      <c r="E103" s="9" t="s">
        <v>33</v>
      </c>
      <c r="F103" s="9" t="s">
        <v>4</v>
      </c>
      <c r="G103" s="9" t="s">
        <v>102</v>
      </c>
      <c r="H103" s="11">
        <f>0.9*2.5</f>
        <v>2.25</v>
      </c>
      <c r="I103" s="11">
        <f t="shared" si="8"/>
        <v>6.75</v>
      </c>
      <c r="J103" s="9">
        <v>3</v>
      </c>
      <c r="K103" s="12">
        <v>189.99</v>
      </c>
      <c r="L103" s="12">
        <f t="shared" si="9"/>
        <v>569.97</v>
      </c>
      <c r="M103" s="9" t="str">
        <f>VLOOKUP(A103,[1]Tabelle1!$A$2:$S$822,14,FALSE)</f>
        <v>http://magento.p169065.webspaceconfig.de/gh/images/88524138.jpg</v>
      </c>
    </row>
    <row r="104" spans="1:13">
      <c r="A104" s="9">
        <v>89112910</v>
      </c>
      <c r="B104" s="10" t="s">
        <v>15</v>
      </c>
      <c r="C104" s="9" t="s">
        <v>1</v>
      </c>
      <c r="D104" s="9" t="s">
        <v>106</v>
      </c>
      <c r="E104" s="9" t="s">
        <v>39</v>
      </c>
      <c r="F104" s="9" t="s">
        <v>4</v>
      </c>
      <c r="G104" s="9" t="s">
        <v>18</v>
      </c>
      <c r="H104" s="11">
        <f>2.4*3.2</f>
        <v>7.68</v>
      </c>
      <c r="I104" s="11">
        <f t="shared" si="8"/>
        <v>23.04</v>
      </c>
      <c r="J104" s="9">
        <v>3</v>
      </c>
      <c r="K104" s="12">
        <v>338.99</v>
      </c>
      <c r="L104" s="12">
        <f t="shared" si="9"/>
        <v>1016.97</v>
      </c>
      <c r="M104" s="9" t="str">
        <f>VLOOKUP(A104,[1]Tabelle1!$A$2:$S$822,14,FALSE)</f>
        <v>http://magento.p169065.webspaceconfig.de/gh/images/89112910.jpg</v>
      </c>
    </row>
    <row r="105" spans="1:13">
      <c r="A105" s="9">
        <v>89290414</v>
      </c>
      <c r="B105" s="10" t="s">
        <v>34</v>
      </c>
      <c r="C105" s="9" t="s">
        <v>1</v>
      </c>
      <c r="D105" s="9" t="s">
        <v>107</v>
      </c>
      <c r="E105" s="9" t="s">
        <v>33</v>
      </c>
      <c r="F105" s="9" t="s">
        <v>4</v>
      </c>
      <c r="G105" s="9" t="s">
        <v>36</v>
      </c>
      <c r="H105" s="11">
        <f>0.6*0.9</f>
        <v>0.54</v>
      </c>
      <c r="I105" s="11">
        <f t="shared" si="8"/>
        <v>7.5600000000000005</v>
      </c>
      <c r="J105" s="9">
        <v>14</v>
      </c>
      <c r="K105" s="12">
        <v>24.99</v>
      </c>
      <c r="L105" s="12">
        <f t="shared" si="9"/>
        <v>349.85999999999996</v>
      </c>
      <c r="M105" s="9" t="str">
        <f>VLOOKUP(A105,[1]Tabelle1!$A$2:$S$822,14,FALSE)</f>
        <v>http://magento.p169065.webspaceconfig.de/gh/images/89290414.jpg</v>
      </c>
    </row>
    <row r="106" spans="1:13">
      <c r="A106" s="9">
        <v>89290414</v>
      </c>
      <c r="B106" s="10" t="s">
        <v>0</v>
      </c>
      <c r="C106" s="9" t="s">
        <v>1</v>
      </c>
      <c r="D106" s="9" t="s">
        <v>107</v>
      </c>
      <c r="E106" s="9" t="s">
        <v>33</v>
      </c>
      <c r="F106" s="9" t="s">
        <v>4</v>
      </c>
      <c r="G106" s="9" t="s">
        <v>37</v>
      </c>
      <c r="H106" s="11">
        <f>0.7*1.4</f>
        <v>0.97999999999999987</v>
      </c>
      <c r="I106" s="11">
        <f t="shared" si="8"/>
        <v>8.8199999999999985</v>
      </c>
      <c r="J106" s="9">
        <v>9</v>
      </c>
      <c r="K106" s="12">
        <v>44.99</v>
      </c>
      <c r="L106" s="12">
        <f t="shared" si="9"/>
        <v>404.91</v>
      </c>
      <c r="M106" s="9" t="str">
        <f>VLOOKUP(A106,[1]Tabelle1!$A$2:$S$822,14,FALSE)</f>
        <v>http://magento.p169065.webspaceconfig.de/gh/images/89290414.jpg</v>
      </c>
    </row>
    <row r="107" spans="1:13">
      <c r="A107" s="9">
        <v>89290414</v>
      </c>
      <c r="B107" s="10" t="s">
        <v>6</v>
      </c>
      <c r="C107" s="9" t="s">
        <v>1</v>
      </c>
      <c r="D107" s="9" t="s">
        <v>107</v>
      </c>
      <c r="E107" s="9" t="s">
        <v>33</v>
      </c>
      <c r="F107" s="9" t="s">
        <v>4</v>
      </c>
      <c r="G107" s="9" t="s">
        <v>14</v>
      </c>
      <c r="H107" s="11">
        <f>1.2*1.8</f>
        <v>2.16</v>
      </c>
      <c r="I107" s="11">
        <f t="shared" si="8"/>
        <v>32.400000000000006</v>
      </c>
      <c r="J107" s="9">
        <v>15</v>
      </c>
      <c r="K107" s="12">
        <v>99.99</v>
      </c>
      <c r="L107" s="12">
        <f t="shared" si="9"/>
        <v>1499.85</v>
      </c>
      <c r="M107" s="9" t="str">
        <f>VLOOKUP(A107,[1]Tabelle1!$A$2:$S$822,14,FALSE)</f>
        <v>http://magento.p169065.webspaceconfig.de/gh/images/89290414.jpg</v>
      </c>
    </row>
    <row r="108" spans="1:13">
      <c r="A108" s="9">
        <v>89290414</v>
      </c>
      <c r="B108" s="10" t="s">
        <v>8</v>
      </c>
      <c r="C108" s="9" t="s">
        <v>1</v>
      </c>
      <c r="D108" s="9" t="s">
        <v>107</v>
      </c>
      <c r="E108" s="9" t="s">
        <v>33</v>
      </c>
      <c r="F108" s="9" t="s">
        <v>4</v>
      </c>
      <c r="G108" s="9" t="s">
        <v>21</v>
      </c>
      <c r="H108" s="11">
        <f>1.6*2.3</f>
        <v>3.6799999999999997</v>
      </c>
      <c r="I108" s="11">
        <f t="shared" si="8"/>
        <v>3.6799999999999997</v>
      </c>
      <c r="J108" s="9">
        <v>1</v>
      </c>
      <c r="K108" s="12">
        <v>179.99</v>
      </c>
      <c r="L108" s="12">
        <f t="shared" si="9"/>
        <v>179.99</v>
      </c>
      <c r="M108" s="9" t="str">
        <f>VLOOKUP(A108,[1]Tabelle1!$A$2:$S$822,14,FALSE)</f>
        <v>http://magento.p169065.webspaceconfig.de/gh/images/89290414.jpg</v>
      </c>
    </row>
    <row r="109" spans="1:13">
      <c r="A109" s="9">
        <v>89290414</v>
      </c>
      <c r="B109" s="10" t="s">
        <v>10</v>
      </c>
      <c r="C109" s="9" t="s">
        <v>1</v>
      </c>
      <c r="D109" s="9" t="s">
        <v>107</v>
      </c>
      <c r="E109" s="9" t="s">
        <v>33</v>
      </c>
      <c r="F109" s="9" t="s">
        <v>4</v>
      </c>
      <c r="G109" s="9" t="s">
        <v>38</v>
      </c>
      <c r="H109" s="11">
        <f>2*2.9</f>
        <v>5.8</v>
      </c>
      <c r="I109" s="11">
        <f t="shared" si="8"/>
        <v>29</v>
      </c>
      <c r="J109" s="9">
        <v>5</v>
      </c>
      <c r="K109" s="12">
        <v>269.99</v>
      </c>
      <c r="L109" s="12">
        <f t="shared" si="9"/>
        <v>1349.95</v>
      </c>
      <c r="M109" s="9" t="str">
        <f>VLOOKUP(A109,[1]Tabelle1!$A$2:$S$822,14,FALSE)</f>
        <v>http://magento.p169065.webspaceconfig.de/gh/images/89290414.jpg</v>
      </c>
    </row>
    <row r="110" spans="1:13">
      <c r="A110" s="9">
        <v>89391613</v>
      </c>
      <c r="B110" s="10" t="s">
        <v>15</v>
      </c>
      <c r="C110" s="9" t="s">
        <v>1</v>
      </c>
      <c r="D110" s="9" t="s">
        <v>43</v>
      </c>
      <c r="E110" s="9" t="s">
        <v>3</v>
      </c>
      <c r="F110" s="9" t="s">
        <v>4</v>
      </c>
      <c r="G110" s="9" t="s">
        <v>18</v>
      </c>
      <c r="H110" s="11">
        <f>2.4*3.2</f>
        <v>7.68</v>
      </c>
      <c r="I110" s="11">
        <f t="shared" si="8"/>
        <v>46.08</v>
      </c>
      <c r="J110" s="9">
        <v>6</v>
      </c>
      <c r="K110" s="12">
        <v>360.99</v>
      </c>
      <c r="L110" s="12">
        <f t="shared" si="9"/>
        <v>2165.94</v>
      </c>
      <c r="M110" s="9" t="str">
        <f>VLOOKUP(A110,[1]Tabelle1!$A$2:$S$822,14,FALSE)</f>
        <v>http://magento.p169065.webspaceconfig.de/gh/images/89391613.jpg</v>
      </c>
    </row>
    <row r="111" spans="1:13">
      <c r="A111" s="9">
        <v>89567039</v>
      </c>
      <c r="B111" s="10" t="s">
        <v>6</v>
      </c>
      <c r="C111" s="9" t="s">
        <v>1</v>
      </c>
      <c r="D111" s="9" t="s">
        <v>74</v>
      </c>
      <c r="E111" s="9" t="s">
        <v>108</v>
      </c>
      <c r="F111" s="9" t="s">
        <v>4</v>
      </c>
      <c r="G111" s="9" t="s">
        <v>56</v>
      </c>
      <c r="H111" s="11">
        <f>1.2*1.7</f>
        <v>2.04</v>
      </c>
      <c r="I111" s="11">
        <f t="shared" si="8"/>
        <v>2.04</v>
      </c>
      <c r="J111" s="9">
        <v>1</v>
      </c>
      <c r="K111" s="12">
        <v>149.99</v>
      </c>
      <c r="L111" s="12">
        <f t="shared" si="9"/>
        <v>149.99</v>
      </c>
      <c r="M111" s="9" t="str">
        <f>VLOOKUP(A111,[1]Tabelle1!$A$2:$S$822,14,FALSE)</f>
        <v>http://magento.p169065.webspaceconfig.de/gh/images/89567039.jpg</v>
      </c>
    </row>
    <row r="112" spans="1:13">
      <c r="A112" s="9">
        <v>89588649</v>
      </c>
      <c r="B112" s="10" t="s">
        <v>0</v>
      </c>
      <c r="C112" s="9" t="s">
        <v>1</v>
      </c>
      <c r="D112" s="9" t="s">
        <v>35</v>
      </c>
      <c r="E112" s="9" t="s">
        <v>33</v>
      </c>
      <c r="F112" s="9" t="s">
        <v>4</v>
      </c>
      <c r="G112" s="9" t="s">
        <v>49</v>
      </c>
      <c r="H112" s="11">
        <f>0.8*1.5</f>
        <v>1.2000000000000002</v>
      </c>
      <c r="I112" s="11">
        <f t="shared" si="8"/>
        <v>1.2000000000000002</v>
      </c>
      <c r="J112" s="9">
        <v>1</v>
      </c>
      <c r="K112" s="12">
        <v>69.989999999999995</v>
      </c>
      <c r="L112" s="12">
        <f t="shared" si="9"/>
        <v>69.989999999999995</v>
      </c>
      <c r="M112" s="9" t="str">
        <f>VLOOKUP(A112,[1]Tabelle1!$A$2:$S$822,14,FALSE)</f>
        <v>http://magento.p169065.webspaceconfig.de/gh/images/89588649.jpg</v>
      </c>
    </row>
    <row r="113" spans="1:13">
      <c r="A113" s="9">
        <v>89588649</v>
      </c>
      <c r="B113" s="10" t="s">
        <v>6</v>
      </c>
      <c r="C113" s="9" t="s">
        <v>1</v>
      </c>
      <c r="D113" s="9" t="s">
        <v>35</v>
      </c>
      <c r="E113" s="9" t="s">
        <v>33</v>
      </c>
      <c r="F113" s="9" t="s">
        <v>4</v>
      </c>
      <c r="G113" s="9" t="s">
        <v>14</v>
      </c>
      <c r="H113" s="11">
        <f>1.2*1.8</f>
        <v>2.16</v>
      </c>
      <c r="I113" s="11">
        <f t="shared" si="8"/>
        <v>30.240000000000002</v>
      </c>
      <c r="J113" s="9">
        <v>14</v>
      </c>
      <c r="K113" s="12">
        <v>129.99</v>
      </c>
      <c r="L113" s="12">
        <f t="shared" si="9"/>
        <v>1819.8600000000001</v>
      </c>
      <c r="M113" s="9" t="str">
        <f>VLOOKUP(A113,[1]Tabelle1!$A$2:$S$822,14,FALSE)</f>
        <v>http://magento.p169065.webspaceconfig.de/gh/images/89588649.jpg</v>
      </c>
    </row>
    <row r="114" spans="1:13">
      <c r="A114" s="9">
        <v>89588649</v>
      </c>
      <c r="B114" s="10" t="s">
        <v>8</v>
      </c>
      <c r="C114" s="9" t="s">
        <v>1</v>
      </c>
      <c r="D114" s="9" t="s">
        <v>35</v>
      </c>
      <c r="E114" s="9" t="s">
        <v>33</v>
      </c>
      <c r="F114" s="9" t="s">
        <v>4</v>
      </c>
      <c r="G114" s="9" t="s">
        <v>21</v>
      </c>
      <c r="H114" s="11">
        <f>1.6*2.3</f>
        <v>3.6799999999999997</v>
      </c>
      <c r="I114" s="11">
        <f t="shared" si="8"/>
        <v>55.199999999999996</v>
      </c>
      <c r="J114" s="9">
        <v>15</v>
      </c>
      <c r="K114" s="12">
        <v>199.99</v>
      </c>
      <c r="L114" s="12">
        <f t="shared" si="9"/>
        <v>2999.8500000000004</v>
      </c>
      <c r="M114" s="9" t="str">
        <f>VLOOKUP(A114,[1]Tabelle1!$A$2:$S$822,14,FALSE)</f>
        <v>http://magento.p169065.webspaceconfig.de/gh/images/89588649.jpg</v>
      </c>
    </row>
    <row r="115" spans="1:13">
      <c r="A115" s="9">
        <v>89588649</v>
      </c>
      <c r="B115" s="10" t="s">
        <v>10</v>
      </c>
      <c r="C115" s="9" t="s">
        <v>1</v>
      </c>
      <c r="D115" s="9" t="s">
        <v>35</v>
      </c>
      <c r="E115" s="9" t="s">
        <v>33</v>
      </c>
      <c r="F115" s="9" t="s">
        <v>4</v>
      </c>
      <c r="G115" s="9" t="s">
        <v>89</v>
      </c>
      <c r="H115" s="11">
        <f>1.8*2.8</f>
        <v>5.04</v>
      </c>
      <c r="I115" s="11">
        <f t="shared" si="8"/>
        <v>30.240000000000002</v>
      </c>
      <c r="J115" s="9">
        <v>6</v>
      </c>
      <c r="K115" s="12">
        <v>239.99</v>
      </c>
      <c r="L115" s="12">
        <f t="shared" si="9"/>
        <v>1439.94</v>
      </c>
      <c r="M115" s="9" t="str">
        <f>VLOOKUP(A115,[1]Tabelle1!$A$2:$S$822,14,FALSE)</f>
        <v>http://magento.p169065.webspaceconfig.de/gh/images/89588649.jpg</v>
      </c>
    </row>
    <row r="116" spans="1:13">
      <c r="A116" s="9">
        <v>89650166</v>
      </c>
      <c r="B116" s="10" t="s">
        <v>34</v>
      </c>
      <c r="C116" s="9" t="s">
        <v>1</v>
      </c>
      <c r="D116" s="9" t="s">
        <v>109</v>
      </c>
      <c r="E116" s="9" t="s">
        <v>53</v>
      </c>
      <c r="F116" s="9" t="s">
        <v>4</v>
      </c>
      <c r="G116" s="9" t="s">
        <v>36</v>
      </c>
      <c r="H116" s="11">
        <f>0.6*0.9</f>
        <v>0.54</v>
      </c>
      <c r="I116" s="11">
        <f t="shared" si="8"/>
        <v>1.08</v>
      </c>
      <c r="J116" s="9">
        <v>2</v>
      </c>
      <c r="K116" s="12">
        <v>79.989999999999995</v>
      </c>
      <c r="L116" s="12">
        <f t="shared" si="9"/>
        <v>159.97999999999999</v>
      </c>
      <c r="M116" s="9" t="str">
        <f>VLOOKUP(A116,[1]Tabelle1!$A$2:$S$822,14,FALSE)</f>
        <v>http://magento.p169065.webspaceconfig.de/gh/images/89650166.jpg</v>
      </c>
    </row>
    <row r="117" spans="1:13">
      <c r="A117" s="9">
        <v>89650166</v>
      </c>
      <c r="B117" s="10" t="s">
        <v>0</v>
      </c>
      <c r="C117" s="9" t="s">
        <v>1</v>
      </c>
      <c r="D117" s="9" t="s">
        <v>109</v>
      </c>
      <c r="E117" s="9" t="s">
        <v>53</v>
      </c>
      <c r="F117" s="9" t="s">
        <v>4</v>
      </c>
      <c r="G117" s="9" t="s">
        <v>49</v>
      </c>
      <c r="H117" s="11">
        <f>0.8*1.5</f>
        <v>1.2000000000000002</v>
      </c>
      <c r="I117" s="11">
        <f t="shared" si="8"/>
        <v>1.2000000000000002</v>
      </c>
      <c r="J117" s="9">
        <v>1</v>
      </c>
      <c r="K117" s="12">
        <v>169.99</v>
      </c>
      <c r="L117" s="12">
        <f t="shared" si="9"/>
        <v>169.99</v>
      </c>
      <c r="M117" s="9" t="str">
        <f>VLOOKUP(A117,[1]Tabelle1!$A$2:$S$822,14,FALSE)</f>
        <v>http://magento.p169065.webspaceconfig.de/gh/images/89650166.jpg</v>
      </c>
    </row>
    <row r="118" spans="1:13">
      <c r="A118" s="9">
        <v>89650166</v>
      </c>
      <c r="B118" s="10" t="s">
        <v>8</v>
      </c>
      <c r="C118" s="9" t="s">
        <v>1</v>
      </c>
      <c r="D118" s="9" t="s">
        <v>109</v>
      </c>
      <c r="E118" s="9" t="s">
        <v>53</v>
      </c>
      <c r="F118" s="9" t="s">
        <v>4</v>
      </c>
      <c r="G118" s="9" t="s">
        <v>21</v>
      </c>
      <c r="H118" s="11">
        <f t="shared" ref="H118:H119" si="11">1.6*2.3</f>
        <v>3.6799999999999997</v>
      </c>
      <c r="I118" s="11">
        <f t="shared" si="8"/>
        <v>3.6799999999999997</v>
      </c>
      <c r="J118" s="9">
        <v>1</v>
      </c>
      <c r="K118" s="12">
        <v>509.99</v>
      </c>
      <c r="L118" s="12">
        <f t="shared" si="9"/>
        <v>509.99</v>
      </c>
      <c r="M118" s="9" t="str">
        <f>VLOOKUP(A118,[1]Tabelle1!$A$2:$S$822,14,FALSE)</f>
        <v>http://magento.p169065.webspaceconfig.de/gh/images/89650166.jpg</v>
      </c>
    </row>
    <row r="119" spans="1:13">
      <c r="A119" s="9">
        <v>89883950</v>
      </c>
      <c r="B119" s="10" t="s">
        <v>8</v>
      </c>
      <c r="C119" s="9" t="s">
        <v>1</v>
      </c>
      <c r="D119" s="9" t="s">
        <v>32</v>
      </c>
      <c r="E119" s="9" t="s">
        <v>33</v>
      </c>
      <c r="F119" s="9" t="s">
        <v>4</v>
      </c>
      <c r="G119" s="9" t="s">
        <v>21</v>
      </c>
      <c r="H119" s="11">
        <f t="shared" si="11"/>
        <v>3.6799999999999997</v>
      </c>
      <c r="I119" s="11">
        <f t="shared" si="8"/>
        <v>3.6799999999999997</v>
      </c>
      <c r="J119" s="9">
        <v>1</v>
      </c>
      <c r="K119" s="12">
        <v>299.99</v>
      </c>
      <c r="L119" s="12">
        <f t="shared" si="9"/>
        <v>299.99</v>
      </c>
      <c r="M119" s="9" t="str">
        <f>VLOOKUP(A119,[1]Tabelle1!$A$2:$S$822,14,FALSE)</f>
        <v>http://magento.p169065.webspaceconfig.de/gh/images/89883950.jpg</v>
      </c>
    </row>
    <row r="120" spans="1:13">
      <c r="A120" s="9">
        <v>89899428</v>
      </c>
      <c r="B120" s="10" t="s">
        <v>110</v>
      </c>
      <c r="C120" s="9" t="s">
        <v>66</v>
      </c>
      <c r="D120" s="9" t="s">
        <v>111</v>
      </c>
      <c r="E120" s="9" t="s">
        <v>112</v>
      </c>
      <c r="F120" s="9" t="s">
        <v>4</v>
      </c>
      <c r="G120" s="9" t="s">
        <v>113</v>
      </c>
      <c r="H120" s="11">
        <f>0.7*1.9</f>
        <v>1.3299999999999998</v>
      </c>
      <c r="I120" s="11">
        <f t="shared" si="8"/>
        <v>1.3299999999999998</v>
      </c>
      <c r="J120" s="9">
        <v>1</v>
      </c>
      <c r="K120" s="12">
        <v>49.99</v>
      </c>
      <c r="L120" s="12">
        <f t="shared" si="9"/>
        <v>49.99</v>
      </c>
      <c r="M120" s="9" t="str">
        <f>VLOOKUP(A120,[1]Tabelle1!$A$2:$S$822,14,FALSE)</f>
        <v>http://magento.p169065.webspaceconfig.de/gh/images/89899428.jpg</v>
      </c>
    </row>
    <row r="121" spans="1:13">
      <c r="A121" s="9">
        <v>90127334</v>
      </c>
      <c r="B121" s="10" t="s">
        <v>0</v>
      </c>
      <c r="C121" s="9" t="s">
        <v>1</v>
      </c>
      <c r="D121" s="9" t="s">
        <v>100</v>
      </c>
      <c r="E121" s="9" t="s">
        <v>53</v>
      </c>
      <c r="F121" s="9" t="s">
        <v>4</v>
      </c>
      <c r="G121" s="9" t="s">
        <v>49</v>
      </c>
      <c r="H121" s="11">
        <f>0.8*1.5</f>
        <v>1.2000000000000002</v>
      </c>
      <c r="I121" s="11">
        <f t="shared" si="8"/>
        <v>3.6000000000000005</v>
      </c>
      <c r="J121" s="9">
        <v>3</v>
      </c>
      <c r="K121" s="12">
        <v>29.99</v>
      </c>
      <c r="L121" s="12">
        <f t="shared" si="9"/>
        <v>89.97</v>
      </c>
      <c r="M121" s="9" t="str">
        <f>VLOOKUP(A121,[1]Tabelle1!$A$2:$S$822,14,FALSE)</f>
        <v>http://magento.p169065.webspaceconfig.de/gh/images/90127334.jpg</v>
      </c>
    </row>
    <row r="122" spans="1:13">
      <c r="A122" s="9">
        <v>90127334</v>
      </c>
      <c r="B122" s="10" t="s">
        <v>6</v>
      </c>
      <c r="C122" s="9" t="s">
        <v>1</v>
      </c>
      <c r="D122" s="9" t="s">
        <v>100</v>
      </c>
      <c r="E122" s="9" t="s">
        <v>53</v>
      </c>
      <c r="F122" s="9" t="s">
        <v>4</v>
      </c>
      <c r="G122" s="9" t="s">
        <v>56</v>
      </c>
      <c r="H122" s="11">
        <f>1.2*1.7</f>
        <v>2.04</v>
      </c>
      <c r="I122" s="11">
        <f t="shared" si="8"/>
        <v>4.08</v>
      </c>
      <c r="J122" s="9">
        <v>2</v>
      </c>
      <c r="K122" s="12">
        <v>49.99</v>
      </c>
      <c r="L122" s="12">
        <f t="shared" si="9"/>
        <v>99.98</v>
      </c>
      <c r="M122" s="9" t="str">
        <f>VLOOKUP(A122,[1]Tabelle1!$A$2:$S$822,14,FALSE)</f>
        <v>http://magento.p169065.webspaceconfig.de/gh/images/90127334.jpg</v>
      </c>
    </row>
    <row r="123" spans="1:13">
      <c r="A123" s="9">
        <v>90201205</v>
      </c>
      <c r="B123" s="10" t="s">
        <v>8</v>
      </c>
      <c r="C123" s="9" t="s">
        <v>1</v>
      </c>
      <c r="D123" s="9" t="s">
        <v>43</v>
      </c>
      <c r="E123" s="9" t="s">
        <v>20</v>
      </c>
      <c r="F123" s="9" t="s">
        <v>4</v>
      </c>
      <c r="G123" s="9" t="s">
        <v>21</v>
      </c>
      <c r="H123" s="11">
        <f>1.6*2.3</f>
        <v>3.6799999999999997</v>
      </c>
      <c r="I123" s="11">
        <f t="shared" si="8"/>
        <v>3.6799999999999997</v>
      </c>
      <c r="J123" s="9">
        <v>1</v>
      </c>
      <c r="K123" s="12">
        <v>299.99</v>
      </c>
      <c r="L123" s="12">
        <f t="shared" si="9"/>
        <v>299.99</v>
      </c>
      <c r="M123" s="9" t="str">
        <f>VLOOKUP(A123,[1]Tabelle1!$A$2:$S$822,14,FALSE)</f>
        <v>http://magento.p169065.webspaceconfig.de/gh/images/90201205.jpg</v>
      </c>
    </row>
    <row r="124" spans="1:13">
      <c r="A124" s="9">
        <v>90209568</v>
      </c>
      <c r="B124" s="10" t="s">
        <v>34</v>
      </c>
      <c r="C124" s="9" t="s">
        <v>1</v>
      </c>
      <c r="D124" s="9" t="s">
        <v>88</v>
      </c>
      <c r="E124" s="9" t="s">
        <v>64</v>
      </c>
      <c r="F124" s="9" t="s">
        <v>4</v>
      </c>
      <c r="G124" s="9" t="s">
        <v>36</v>
      </c>
      <c r="H124" s="11">
        <f>0.6*0.9</f>
        <v>0.54</v>
      </c>
      <c r="I124" s="11">
        <f t="shared" si="8"/>
        <v>8.64</v>
      </c>
      <c r="J124" s="9">
        <v>16</v>
      </c>
      <c r="K124" s="12">
        <v>40.99</v>
      </c>
      <c r="L124" s="12">
        <f t="shared" si="9"/>
        <v>655.84</v>
      </c>
      <c r="M124" s="9" t="str">
        <f>VLOOKUP(A124,[1]Tabelle1!$A$2:$S$822,14,FALSE)</f>
        <v>http://magento.p169065.webspaceconfig.de/gh/images/90209568.jpg</v>
      </c>
    </row>
    <row r="125" spans="1:13">
      <c r="A125" s="9">
        <v>90209568</v>
      </c>
      <c r="B125" s="10" t="s">
        <v>0</v>
      </c>
      <c r="C125" s="9" t="s">
        <v>1</v>
      </c>
      <c r="D125" s="9" t="s">
        <v>88</v>
      </c>
      <c r="E125" s="9" t="s">
        <v>64</v>
      </c>
      <c r="F125" s="9" t="s">
        <v>4</v>
      </c>
      <c r="G125" s="9" t="s">
        <v>49</v>
      </c>
      <c r="H125" s="11">
        <f>0.8*1.5</f>
        <v>1.2000000000000002</v>
      </c>
      <c r="I125" s="11">
        <f t="shared" si="8"/>
        <v>13.200000000000003</v>
      </c>
      <c r="J125" s="9">
        <v>11</v>
      </c>
      <c r="K125" s="12">
        <v>96.99</v>
      </c>
      <c r="L125" s="12">
        <f t="shared" si="9"/>
        <v>1066.8899999999999</v>
      </c>
      <c r="M125" s="9" t="str">
        <f>VLOOKUP(A125,[1]Tabelle1!$A$2:$S$822,14,FALSE)</f>
        <v>http://magento.p169065.webspaceconfig.de/gh/images/90209568.jpg</v>
      </c>
    </row>
    <row r="126" spans="1:13">
      <c r="A126" s="9">
        <v>90209568</v>
      </c>
      <c r="B126" s="10" t="s">
        <v>6</v>
      </c>
      <c r="C126" s="9" t="s">
        <v>1</v>
      </c>
      <c r="D126" s="9" t="s">
        <v>88</v>
      </c>
      <c r="E126" s="9" t="s">
        <v>64</v>
      </c>
      <c r="F126" s="9" t="s">
        <v>4</v>
      </c>
      <c r="G126" s="9" t="s">
        <v>14</v>
      </c>
      <c r="H126" s="11">
        <f>1.2*1.8</f>
        <v>2.16</v>
      </c>
      <c r="I126" s="11">
        <f t="shared" si="8"/>
        <v>30.240000000000002</v>
      </c>
      <c r="J126" s="9">
        <v>14</v>
      </c>
      <c r="K126" s="12">
        <v>171.99</v>
      </c>
      <c r="L126" s="12">
        <f t="shared" si="9"/>
        <v>2407.86</v>
      </c>
      <c r="M126" s="9" t="str">
        <f>VLOOKUP(A126,[1]Tabelle1!$A$2:$S$822,14,FALSE)</f>
        <v>http://magento.p169065.webspaceconfig.de/gh/images/90209568.jpg</v>
      </c>
    </row>
    <row r="127" spans="1:13">
      <c r="A127" s="9">
        <v>90209568</v>
      </c>
      <c r="B127" s="10" t="s">
        <v>8</v>
      </c>
      <c r="C127" s="9" t="s">
        <v>1</v>
      </c>
      <c r="D127" s="9" t="s">
        <v>88</v>
      </c>
      <c r="E127" s="9" t="s">
        <v>64</v>
      </c>
      <c r="F127" s="9" t="s">
        <v>4</v>
      </c>
      <c r="G127" s="9" t="s">
        <v>21</v>
      </c>
      <c r="H127" s="11">
        <f>1.6*2.3</f>
        <v>3.6799999999999997</v>
      </c>
      <c r="I127" s="11">
        <f t="shared" si="8"/>
        <v>33.119999999999997</v>
      </c>
      <c r="J127" s="9">
        <v>9</v>
      </c>
      <c r="K127" s="12">
        <v>292.99</v>
      </c>
      <c r="L127" s="12">
        <f t="shared" si="9"/>
        <v>2636.91</v>
      </c>
      <c r="M127" s="9" t="str">
        <f>VLOOKUP(A127,[1]Tabelle1!$A$2:$S$822,14,FALSE)</f>
        <v>http://magento.p169065.webspaceconfig.de/gh/images/90209568.jpg</v>
      </c>
    </row>
    <row r="128" spans="1:13">
      <c r="A128" s="9">
        <v>90209568</v>
      </c>
      <c r="B128" s="10" t="s">
        <v>10</v>
      </c>
      <c r="C128" s="9" t="s">
        <v>1</v>
      </c>
      <c r="D128" s="9" t="s">
        <v>88</v>
      </c>
      <c r="E128" s="9" t="s">
        <v>64</v>
      </c>
      <c r="F128" s="9" t="s">
        <v>4</v>
      </c>
      <c r="G128" s="9" t="s">
        <v>59</v>
      </c>
      <c r="H128" s="11">
        <f>2*3</f>
        <v>6</v>
      </c>
      <c r="I128" s="11">
        <f t="shared" si="8"/>
        <v>42</v>
      </c>
      <c r="J128" s="9">
        <v>7</v>
      </c>
      <c r="K128" s="12">
        <v>454.99</v>
      </c>
      <c r="L128" s="12">
        <f t="shared" si="9"/>
        <v>3184.9300000000003</v>
      </c>
      <c r="M128" s="9" t="str">
        <f>VLOOKUP(A128,[1]Tabelle1!$A$2:$S$822,14,FALSE)</f>
        <v>http://magento.p169065.webspaceconfig.de/gh/images/90209568.jpg</v>
      </c>
    </row>
    <row r="129" spans="1:13">
      <c r="A129" s="9">
        <v>90243366</v>
      </c>
      <c r="B129" s="10" t="s">
        <v>15</v>
      </c>
      <c r="C129" s="9" t="s">
        <v>1</v>
      </c>
      <c r="D129" s="9" t="s">
        <v>43</v>
      </c>
      <c r="E129" s="9" t="s">
        <v>48</v>
      </c>
      <c r="F129" s="9" t="s">
        <v>4</v>
      </c>
      <c r="G129" s="9" t="s">
        <v>18</v>
      </c>
      <c r="H129" s="11">
        <f>2.4*3.2</f>
        <v>7.68</v>
      </c>
      <c r="I129" s="11">
        <f t="shared" si="8"/>
        <v>7.68</v>
      </c>
      <c r="J129" s="9">
        <v>1</v>
      </c>
      <c r="K129" s="12">
        <v>234.99</v>
      </c>
      <c r="L129" s="12">
        <f t="shared" si="9"/>
        <v>234.99</v>
      </c>
      <c r="M129" s="9" t="str">
        <f>VLOOKUP(A129,[1]Tabelle1!$A$2:$S$822,14,FALSE)</f>
        <v>http://magento.p169065.webspaceconfig.de/gh/images/90243366.jpg</v>
      </c>
    </row>
    <row r="130" spans="1:13">
      <c r="A130" s="9">
        <v>90253126</v>
      </c>
      <c r="B130" s="10" t="s">
        <v>34</v>
      </c>
      <c r="C130" s="9" t="s">
        <v>1</v>
      </c>
      <c r="D130" s="9" t="s">
        <v>54</v>
      </c>
      <c r="E130" s="9" t="s">
        <v>48</v>
      </c>
      <c r="F130" s="9" t="s">
        <v>4</v>
      </c>
      <c r="G130" s="9" t="s">
        <v>36</v>
      </c>
      <c r="H130" s="11">
        <f>0.6*0.9</f>
        <v>0.54</v>
      </c>
      <c r="I130" s="11">
        <f t="shared" ref="I130:I161" si="12">+H130*J130</f>
        <v>2.16</v>
      </c>
      <c r="J130" s="9">
        <v>4</v>
      </c>
      <c r="K130" s="12">
        <v>44.99</v>
      </c>
      <c r="L130" s="12">
        <f t="shared" ref="L130:L161" si="13">+K130*J130</f>
        <v>179.96</v>
      </c>
      <c r="M130" s="9" t="str">
        <f>VLOOKUP(A130,[1]Tabelle1!$A$2:$S$822,14,FALSE)</f>
        <v>http://magento.p169065.webspaceconfig.de/gh/images/90253126.jpg</v>
      </c>
    </row>
    <row r="131" spans="1:13">
      <c r="A131" s="9">
        <v>90253126</v>
      </c>
      <c r="B131" s="10" t="s">
        <v>0</v>
      </c>
      <c r="C131" s="9" t="s">
        <v>1</v>
      </c>
      <c r="D131" s="9" t="s">
        <v>54</v>
      </c>
      <c r="E131" s="9" t="s">
        <v>48</v>
      </c>
      <c r="F131" s="9" t="s">
        <v>4</v>
      </c>
      <c r="G131" s="9" t="s">
        <v>49</v>
      </c>
      <c r="H131" s="11">
        <f>0.8*1.5</f>
        <v>1.2000000000000002</v>
      </c>
      <c r="I131" s="11">
        <f t="shared" si="12"/>
        <v>4.8000000000000007</v>
      </c>
      <c r="J131" s="9">
        <v>4</v>
      </c>
      <c r="K131" s="12">
        <v>64.989999999999995</v>
      </c>
      <c r="L131" s="12">
        <f t="shared" si="13"/>
        <v>259.95999999999998</v>
      </c>
      <c r="M131" s="9" t="str">
        <f>VLOOKUP(A131,[1]Tabelle1!$A$2:$S$822,14,FALSE)</f>
        <v>http://magento.p169065.webspaceconfig.de/gh/images/90253126.jpg</v>
      </c>
    </row>
    <row r="132" spans="1:13">
      <c r="A132" s="9">
        <v>90253126</v>
      </c>
      <c r="B132" s="10" t="s">
        <v>6</v>
      </c>
      <c r="C132" s="9" t="s">
        <v>1</v>
      </c>
      <c r="D132" s="9" t="s">
        <v>54</v>
      </c>
      <c r="E132" s="9" t="s">
        <v>48</v>
      </c>
      <c r="F132" s="9" t="s">
        <v>4</v>
      </c>
      <c r="G132" s="9" t="s">
        <v>14</v>
      </c>
      <c r="H132" s="11">
        <f>1.2*1.8</f>
        <v>2.16</v>
      </c>
      <c r="I132" s="11">
        <f t="shared" si="12"/>
        <v>30.240000000000002</v>
      </c>
      <c r="J132" s="9">
        <v>14</v>
      </c>
      <c r="K132" s="12">
        <v>119.99</v>
      </c>
      <c r="L132" s="12">
        <f t="shared" si="13"/>
        <v>1679.86</v>
      </c>
      <c r="M132" s="9" t="str">
        <f>VLOOKUP(A132,[1]Tabelle1!$A$2:$S$822,14,FALSE)</f>
        <v>http://magento.p169065.webspaceconfig.de/gh/images/90253126.jpg</v>
      </c>
    </row>
    <row r="133" spans="1:13">
      <c r="A133" s="9">
        <v>90253126</v>
      </c>
      <c r="B133" s="10" t="s">
        <v>8</v>
      </c>
      <c r="C133" s="9" t="s">
        <v>1</v>
      </c>
      <c r="D133" s="9" t="s">
        <v>54</v>
      </c>
      <c r="E133" s="9" t="s">
        <v>48</v>
      </c>
      <c r="F133" s="9" t="s">
        <v>4</v>
      </c>
      <c r="G133" s="9" t="s">
        <v>21</v>
      </c>
      <c r="H133" s="11">
        <f>1.6*2.3</f>
        <v>3.6799999999999997</v>
      </c>
      <c r="I133" s="11">
        <f t="shared" si="12"/>
        <v>88.32</v>
      </c>
      <c r="J133" s="9">
        <v>24</v>
      </c>
      <c r="K133" s="12">
        <v>199.99</v>
      </c>
      <c r="L133" s="12">
        <f t="shared" si="13"/>
        <v>4799.76</v>
      </c>
      <c r="M133" s="9" t="str">
        <f>VLOOKUP(A133,[1]Tabelle1!$A$2:$S$822,14,FALSE)</f>
        <v>http://magento.p169065.webspaceconfig.de/gh/images/90253126.jpg</v>
      </c>
    </row>
    <row r="134" spans="1:13">
      <c r="A134" s="9">
        <v>90253126</v>
      </c>
      <c r="B134" s="10" t="s">
        <v>10</v>
      </c>
      <c r="C134" s="9" t="s">
        <v>1</v>
      </c>
      <c r="D134" s="9" t="s">
        <v>54</v>
      </c>
      <c r="E134" s="9" t="s">
        <v>48</v>
      </c>
      <c r="F134" s="9" t="s">
        <v>4</v>
      </c>
      <c r="G134" s="9" t="s">
        <v>59</v>
      </c>
      <c r="H134" s="11">
        <f>2*3</f>
        <v>6</v>
      </c>
      <c r="I134" s="11">
        <f t="shared" si="12"/>
        <v>120</v>
      </c>
      <c r="J134" s="9">
        <v>20</v>
      </c>
      <c r="K134" s="12">
        <v>324.99</v>
      </c>
      <c r="L134" s="12">
        <f t="shared" si="13"/>
        <v>6499.8</v>
      </c>
      <c r="M134" s="9" t="str">
        <f>VLOOKUP(A134,[1]Tabelle1!$A$2:$S$822,14,FALSE)</f>
        <v>http://magento.p169065.webspaceconfig.de/gh/images/90253126.jpg</v>
      </c>
    </row>
    <row r="135" spans="1:13">
      <c r="A135" s="9">
        <v>90388908</v>
      </c>
      <c r="B135" s="10" t="s">
        <v>34</v>
      </c>
      <c r="C135" s="9" t="s">
        <v>1</v>
      </c>
      <c r="D135" s="9" t="s">
        <v>78</v>
      </c>
      <c r="E135" s="9" t="s">
        <v>26</v>
      </c>
      <c r="F135" s="9" t="s">
        <v>4</v>
      </c>
      <c r="G135" s="9" t="s">
        <v>58</v>
      </c>
      <c r="H135" s="11">
        <f>0.6*1.1</f>
        <v>0.66</v>
      </c>
      <c r="I135" s="11">
        <f t="shared" si="12"/>
        <v>0.66</v>
      </c>
      <c r="J135" s="9">
        <v>1</v>
      </c>
      <c r="K135" s="12">
        <v>27.99</v>
      </c>
      <c r="L135" s="12">
        <f t="shared" si="13"/>
        <v>27.99</v>
      </c>
      <c r="M135" s="9" t="str">
        <f>VLOOKUP(A135,[1]Tabelle1!$A$2:$S$822,14,FALSE)</f>
        <v>http://magento.p169065.webspaceconfig.de/gh/images/90388908.jpg</v>
      </c>
    </row>
    <row r="136" spans="1:13">
      <c r="A136" s="9">
        <v>90606922</v>
      </c>
      <c r="B136" s="10" t="s">
        <v>34</v>
      </c>
      <c r="C136" s="9" t="s">
        <v>1</v>
      </c>
      <c r="D136" s="9" t="s">
        <v>35</v>
      </c>
      <c r="E136" s="9" t="s">
        <v>33</v>
      </c>
      <c r="F136" s="9" t="s">
        <v>4</v>
      </c>
      <c r="G136" s="9" t="s">
        <v>36</v>
      </c>
      <c r="H136" s="11">
        <f>0.6*0.9</f>
        <v>0.54</v>
      </c>
      <c r="I136" s="11">
        <f t="shared" si="12"/>
        <v>0.54</v>
      </c>
      <c r="J136" s="9">
        <v>1</v>
      </c>
      <c r="K136" s="12">
        <v>32.99</v>
      </c>
      <c r="L136" s="12">
        <f t="shared" si="13"/>
        <v>32.99</v>
      </c>
      <c r="M136" s="9" t="str">
        <f>VLOOKUP(A136,[1]Tabelle1!$A$2:$S$822,14,FALSE)</f>
        <v>http://magento.p169065.webspaceconfig.de/gh/images/90606922.jpg</v>
      </c>
    </row>
    <row r="137" spans="1:13">
      <c r="A137" s="9">
        <v>90606922</v>
      </c>
      <c r="B137" s="10" t="s">
        <v>8</v>
      </c>
      <c r="C137" s="9" t="s">
        <v>1</v>
      </c>
      <c r="D137" s="9" t="s">
        <v>35</v>
      </c>
      <c r="E137" s="9" t="s">
        <v>33</v>
      </c>
      <c r="F137" s="9" t="s">
        <v>4</v>
      </c>
      <c r="G137" s="9" t="s">
        <v>21</v>
      </c>
      <c r="H137" s="11">
        <f>1.6*2.3</f>
        <v>3.6799999999999997</v>
      </c>
      <c r="I137" s="11">
        <f t="shared" si="12"/>
        <v>3.6799999999999997</v>
      </c>
      <c r="J137" s="9">
        <v>1</v>
      </c>
      <c r="K137" s="12">
        <v>220.99</v>
      </c>
      <c r="L137" s="12">
        <f t="shared" si="13"/>
        <v>220.99</v>
      </c>
      <c r="M137" s="9" t="str">
        <f>VLOOKUP(A137,[1]Tabelle1!$A$2:$S$822,14,FALSE)</f>
        <v>http://magento.p169065.webspaceconfig.de/gh/images/90606922.jpg</v>
      </c>
    </row>
    <row r="138" spans="1:13">
      <c r="A138" s="9">
        <v>90606922</v>
      </c>
      <c r="B138" s="10" t="s">
        <v>10</v>
      </c>
      <c r="C138" s="9" t="s">
        <v>1</v>
      </c>
      <c r="D138" s="9" t="s">
        <v>35</v>
      </c>
      <c r="E138" s="9" t="s">
        <v>33</v>
      </c>
      <c r="F138" s="9" t="s">
        <v>4</v>
      </c>
      <c r="G138" s="9" t="s">
        <v>59</v>
      </c>
      <c r="H138" s="11">
        <f>2*3</f>
        <v>6</v>
      </c>
      <c r="I138" s="11">
        <f t="shared" si="12"/>
        <v>18</v>
      </c>
      <c r="J138" s="9">
        <v>3</v>
      </c>
      <c r="K138" s="12">
        <v>360.99</v>
      </c>
      <c r="L138" s="12">
        <f t="shared" si="13"/>
        <v>1082.97</v>
      </c>
      <c r="M138" s="9" t="str">
        <f>VLOOKUP(A138,[1]Tabelle1!$A$2:$S$822,14,FALSE)</f>
        <v>http://magento.p169065.webspaceconfig.de/gh/images/90606922.jpg</v>
      </c>
    </row>
    <row r="139" spans="1:13">
      <c r="A139" s="9">
        <v>91040728</v>
      </c>
      <c r="B139" s="10" t="s">
        <v>70</v>
      </c>
      <c r="C139" s="9" t="s">
        <v>66</v>
      </c>
      <c r="D139" s="9" t="s">
        <v>75</v>
      </c>
      <c r="E139" s="9" t="s">
        <v>68</v>
      </c>
      <c r="F139" s="9" t="s">
        <v>4</v>
      </c>
      <c r="G139" s="9" t="s">
        <v>71</v>
      </c>
      <c r="H139" s="11">
        <f>0.8*3.5</f>
        <v>2.8000000000000003</v>
      </c>
      <c r="I139" s="11">
        <f t="shared" si="12"/>
        <v>30.800000000000004</v>
      </c>
      <c r="J139" s="9">
        <v>11</v>
      </c>
      <c r="K139" s="12">
        <v>111.99</v>
      </c>
      <c r="L139" s="12">
        <f t="shared" si="13"/>
        <v>1231.8899999999999</v>
      </c>
      <c r="M139" s="9" t="str">
        <f>VLOOKUP(A139,[1]Tabelle1!$A$2:$S$822,14,FALSE)</f>
        <v>http://magento.p169065.webspaceconfig.de/gh/images/91040728.jpg</v>
      </c>
    </row>
    <row r="140" spans="1:13">
      <c r="A140" s="9">
        <v>91040728</v>
      </c>
      <c r="B140" s="10" t="s">
        <v>65</v>
      </c>
      <c r="C140" s="9" t="s">
        <v>66</v>
      </c>
      <c r="D140" s="9" t="s">
        <v>75</v>
      </c>
      <c r="E140" s="9" t="s">
        <v>68</v>
      </c>
      <c r="F140" s="9" t="s">
        <v>4</v>
      </c>
      <c r="G140" s="9" t="s">
        <v>69</v>
      </c>
      <c r="H140" s="11">
        <f>0.8*2.5</f>
        <v>2</v>
      </c>
      <c r="I140" s="11">
        <f t="shared" si="12"/>
        <v>8</v>
      </c>
      <c r="J140" s="9">
        <v>4</v>
      </c>
      <c r="K140" s="12">
        <v>83.99</v>
      </c>
      <c r="L140" s="12">
        <f t="shared" si="13"/>
        <v>335.96</v>
      </c>
      <c r="M140" s="9" t="str">
        <f>VLOOKUP(A140,[1]Tabelle1!$A$2:$S$822,14,FALSE)</f>
        <v>http://magento.p169065.webspaceconfig.de/gh/images/91040728.jpg</v>
      </c>
    </row>
    <row r="141" spans="1:13">
      <c r="A141" s="9">
        <v>91136630</v>
      </c>
      <c r="B141" s="10" t="s">
        <v>27</v>
      </c>
      <c r="C141" s="9" t="s">
        <v>28</v>
      </c>
      <c r="D141" s="9" t="s">
        <v>43</v>
      </c>
      <c r="E141" s="9" t="s">
        <v>33</v>
      </c>
      <c r="F141" s="9" t="s">
        <v>4</v>
      </c>
      <c r="G141" s="9" t="s">
        <v>31</v>
      </c>
      <c r="H141" s="11">
        <f>0.95*0.95*3.14</f>
        <v>2.83385</v>
      </c>
      <c r="I141" s="11">
        <f t="shared" si="12"/>
        <v>2.83385</v>
      </c>
      <c r="J141" s="9">
        <v>1</v>
      </c>
      <c r="K141" s="12">
        <v>219.99</v>
      </c>
      <c r="L141" s="12">
        <f t="shared" si="13"/>
        <v>219.99</v>
      </c>
      <c r="M141" s="9" t="str">
        <f>VLOOKUP(A141,[1]Tabelle1!$A$2:$S$822,14,FALSE)</f>
        <v>http://magento.p169065.webspaceconfig.de/gh/images/91136630.jpg</v>
      </c>
    </row>
    <row r="142" spans="1:13">
      <c r="A142" s="9">
        <v>91244610</v>
      </c>
      <c r="B142" s="10" t="s">
        <v>101</v>
      </c>
      <c r="C142" s="9" t="s">
        <v>66</v>
      </c>
      <c r="D142" s="9" t="s">
        <v>19</v>
      </c>
      <c r="E142" s="9" t="s">
        <v>3</v>
      </c>
      <c r="F142" s="9" t="s">
        <v>4</v>
      </c>
      <c r="G142" s="9" t="s">
        <v>102</v>
      </c>
      <c r="H142" s="11">
        <f>0.9*2.5</f>
        <v>2.25</v>
      </c>
      <c r="I142" s="11">
        <f t="shared" si="12"/>
        <v>2.25</v>
      </c>
      <c r="J142" s="9">
        <v>1</v>
      </c>
      <c r="K142" s="12">
        <v>89.99</v>
      </c>
      <c r="L142" s="12">
        <f t="shared" si="13"/>
        <v>89.99</v>
      </c>
      <c r="M142" s="9" t="str">
        <f>VLOOKUP(A142,[1]Tabelle1!$A$2:$S$822,14,FALSE)</f>
        <v>http://magento.p169065.webspaceconfig.de/gh/images/91244610.jpg</v>
      </c>
    </row>
    <row r="143" spans="1:13">
      <c r="A143" s="9">
        <v>91321647</v>
      </c>
      <c r="B143" s="10" t="s">
        <v>6</v>
      </c>
      <c r="C143" s="9" t="s">
        <v>1</v>
      </c>
      <c r="D143" s="9" t="s">
        <v>43</v>
      </c>
      <c r="E143" s="9" t="s">
        <v>13</v>
      </c>
      <c r="F143" s="9" t="s">
        <v>4</v>
      </c>
      <c r="G143" s="9" t="s">
        <v>14</v>
      </c>
      <c r="H143" s="11">
        <f>1.2*1.8</f>
        <v>2.16</v>
      </c>
      <c r="I143" s="11">
        <f t="shared" si="12"/>
        <v>2.16</v>
      </c>
      <c r="J143" s="9">
        <v>1</v>
      </c>
      <c r="K143" s="12">
        <v>189.99</v>
      </c>
      <c r="L143" s="12">
        <f t="shared" si="13"/>
        <v>189.99</v>
      </c>
      <c r="M143" s="9" t="str">
        <f>VLOOKUP(A143,[1]Tabelle1!$A$2:$S$822,14,FALSE)</f>
        <v>http://magento.p169065.webspaceconfig.de/gh/images/91321647.jpg</v>
      </c>
    </row>
    <row r="144" spans="1:13">
      <c r="A144" s="9">
        <v>91321647</v>
      </c>
      <c r="B144" s="10" t="s">
        <v>8</v>
      </c>
      <c r="C144" s="9" t="s">
        <v>1</v>
      </c>
      <c r="D144" s="9" t="s">
        <v>43</v>
      </c>
      <c r="E144" s="9" t="s">
        <v>13</v>
      </c>
      <c r="F144" s="9" t="s">
        <v>4</v>
      </c>
      <c r="G144" s="9" t="s">
        <v>21</v>
      </c>
      <c r="H144" s="11">
        <f>1.6*2.3</f>
        <v>3.6799999999999997</v>
      </c>
      <c r="I144" s="11">
        <f t="shared" si="12"/>
        <v>3.6799999999999997</v>
      </c>
      <c r="J144" s="9">
        <v>1</v>
      </c>
      <c r="K144" s="12">
        <v>339.99</v>
      </c>
      <c r="L144" s="12">
        <f t="shared" si="13"/>
        <v>339.99</v>
      </c>
      <c r="M144" s="9" t="str">
        <f>VLOOKUP(A144,[1]Tabelle1!$A$2:$S$822,14,FALSE)</f>
        <v>http://magento.p169065.webspaceconfig.de/gh/images/91321647.jpg</v>
      </c>
    </row>
    <row r="145" spans="1:13">
      <c r="A145" s="9">
        <v>91321647</v>
      </c>
      <c r="B145" s="10" t="s">
        <v>114</v>
      </c>
      <c r="C145" s="9" t="s">
        <v>1</v>
      </c>
      <c r="D145" s="9" t="s">
        <v>43</v>
      </c>
      <c r="E145" s="9" t="s">
        <v>13</v>
      </c>
      <c r="F145" s="9" t="s">
        <v>4</v>
      </c>
      <c r="G145" s="9" t="s">
        <v>115</v>
      </c>
      <c r="H145" s="11">
        <f>2*2</f>
        <v>4</v>
      </c>
      <c r="I145" s="11">
        <f t="shared" si="12"/>
        <v>4</v>
      </c>
      <c r="J145" s="9">
        <v>1</v>
      </c>
      <c r="K145" s="12">
        <v>359.99</v>
      </c>
      <c r="L145" s="12">
        <f t="shared" si="13"/>
        <v>359.99</v>
      </c>
      <c r="M145" s="9" t="str">
        <f>VLOOKUP(A145,[1]Tabelle1!$A$2:$S$822,14,FALSE)</f>
        <v>http://magento.p169065.webspaceconfig.de/gh/images/91321647.jpg</v>
      </c>
    </row>
    <row r="146" spans="1:13">
      <c r="A146" s="9">
        <v>91367942</v>
      </c>
      <c r="B146" s="10" t="s">
        <v>8</v>
      </c>
      <c r="C146" s="9" t="s">
        <v>1</v>
      </c>
      <c r="D146" s="9" t="s">
        <v>116</v>
      </c>
      <c r="E146" s="9" t="s">
        <v>94</v>
      </c>
      <c r="F146" s="9" t="s">
        <v>4</v>
      </c>
      <c r="G146" s="9" t="s">
        <v>21</v>
      </c>
      <c r="H146" s="11">
        <f>1.6*2.3</f>
        <v>3.6799999999999997</v>
      </c>
      <c r="I146" s="11">
        <f t="shared" si="12"/>
        <v>3.6799999999999997</v>
      </c>
      <c r="J146" s="9">
        <v>1</v>
      </c>
      <c r="K146" s="12">
        <v>289.99</v>
      </c>
      <c r="L146" s="12">
        <f t="shared" si="13"/>
        <v>289.99</v>
      </c>
      <c r="M146" s="9" t="str">
        <f>VLOOKUP(A146,[1]Tabelle1!$A$2:$S$822,14,FALSE)</f>
        <v>http://magento.p169065.webspaceconfig.de/gh/images/91367942.jpg</v>
      </c>
    </row>
    <row r="147" spans="1:13">
      <c r="A147" s="9">
        <v>91367942</v>
      </c>
      <c r="B147" s="10" t="s">
        <v>10</v>
      </c>
      <c r="C147" s="9" t="s">
        <v>1</v>
      </c>
      <c r="D147" s="9" t="s">
        <v>116</v>
      </c>
      <c r="E147" s="9" t="s">
        <v>94</v>
      </c>
      <c r="F147" s="9" t="s">
        <v>4</v>
      </c>
      <c r="G147" s="9" t="s">
        <v>59</v>
      </c>
      <c r="H147" s="11">
        <f>2*3</f>
        <v>6</v>
      </c>
      <c r="I147" s="11">
        <f t="shared" si="12"/>
        <v>6</v>
      </c>
      <c r="J147" s="9">
        <v>1</v>
      </c>
      <c r="K147" s="12">
        <v>469.99</v>
      </c>
      <c r="L147" s="12">
        <f t="shared" si="13"/>
        <v>469.99</v>
      </c>
      <c r="M147" s="9" t="str">
        <f>VLOOKUP(A147,[1]Tabelle1!$A$2:$S$822,14,FALSE)</f>
        <v>http://magento.p169065.webspaceconfig.de/gh/images/91367942.jpg</v>
      </c>
    </row>
    <row r="148" spans="1:13">
      <c r="A148" s="9">
        <v>91520568</v>
      </c>
      <c r="B148" s="10" t="s">
        <v>6</v>
      </c>
      <c r="C148" s="9" t="s">
        <v>1</v>
      </c>
      <c r="D148" s="9" t="s">
        <v>43</v>
      </c>
      <c r="E148" s="9" t="s">
        <v>20</v>
      </c>
      <c r="F148" s="9" t="s">
        <v>4</v>
      </c>
      <c r="G148" s="9" t="s">
        <v>14</v>
      </c>
      <c r="H148" s="11">
        <f>1.2*1.8</f>
        <v>2.16</v>
      </c>
      <c r="I148" s="11">
        <f t="shared" si="12"/>
        <v>2.16</v>
      </c>
      <c r="J148" s="9">
        <v>1</v>
      </c>
      <c r="K148" s="12">
        <v>189.99</v>
      </c>
      <c r="L148" s="12">
        <f t="shared" si="13"/>
        <v>189.99</v>
      </c>
      <c r="M148" s="9" t="str">
        <f>VLOOKUP(A148,[1]Tabelle1!$A$2:$S$822,14,FALSE)</f>
        <v>http://magento.p169065.webspaceconfig.de/gh/images/91520568.jpg</v>
      </c>
    </row>
    <row r="149" spans="1:13">
      <c r="A149" s="9">
        <v>91678930</v>
      </c>
      <c r="B149" s="10" t="s">
        <v>8</v>
      </c>
      <c r="C149" s="9" t="s">
        <v>1</v>
      </c>
      <c r="D149" s="9" t="s">
        <v>43</v>
      </c>
      <c r="E149" s="9" t="s">
        <v>3</v>
      </c>
      <c r="F149" s="9" t="s">
        <v>4</v>
      </c>
      <c r="G149" s="9" t="s">
        <v>9</v>
      </c>
      <c r="H149" s="11">
        <f>1.5*2.3</f>
        <v>3.4499999999999997</v>
      </c>
      <c r="I149" s="11">
        <f t="shared" si="12"/>
        <v>13.799999999999999</v>
      </c>
      <c r="J149" s="9">
        <v>4</v>
      </c>
      <c r="K149" s="12">
        <v>124.99</v>
      </c>
      <c r="L149" s="12">
        <f t="shared" si="13"/>
        <v>499.96</v>
      </c>
      <c r="M149" s="9" t="str">
        <f>VLOOKUP(A149,[1]Tabelle1!$A$2:$S$822,14,FALSE)</f>
        <v>http://magento.p169065.webspaceconfig.de/gh/images/91678930.jpg</v>
      </c>
    </row>
    <row r="150" spans="1:13">
      <c r="A150" s="9">
        <v>91678930</v>
      </c>
      <c r="B150" s="10" t="s">
        <v>10</v>
      </c>
      <c r="C150" s="9" t="s">
        <v>1</v>
      </c>
      <c r="D150" s="9" t="s">
        <v>43</v>
      </c>
      <c r="E150" s="9" t="s">
        <v>3</v>
      </c>
      <c r="F150" s="9" t="s">
        <v>4</v>
      </c>
      <c r="G150" s="9" t="s">
        <v>11</v>
      </c>
      <c r="H150" s="11">
        <f>1.9*2.9</f>
        <v>5.51</v>
      </c>
      <c r="I150" s="11">
        <f t="shared" si="12"/>
        <v>77.14</v>
      </c>
      <c r="J150" s="9">
        <v>14</v>
      </c>
      <c r="K150" s="12">
        <v>189.99</v>
      </c>
      <c r="L150" s="12">
        <f t="shared" si="13"/>
        <v>2659.86</v>
      </c>
      <c r="M150" s="9" t="str">
        <f>VLOOKUP(A150,[1]Tabelle1!$A$2:$S$822,14,FALSE)</f>
        <v>http://magento.p169065.webspaceconfig.de/gh/images/91678930.jpg</v>
      </c>
    </row>
    <row r="151" spans="1:13">
      <c r="A151" s="9">
        <v>91821243</v>
      </c>
      <c r="B151" s="10" t="s">
        <v>8</v>
      </c>
      <c r="C151" s="9" t="s">
        <v>1</v>
      </c>
      <c r="D151" s="9" t="s">
        <v>117</v>
      </c>
      <c r="E151" s="9" t="s">
        <v>118</v>
      </c>
      <c r="F151" s="9" t="s">
        <v>4</v>
      </c>
      <c r="G151" s="9" t="s">
        <v>21</v>
      </c>
      <c r="H151" s="11">
        <f>1.6*2.3</f>
        <v>3.6799999999999997</v>
      </c>
      <c r="I151" s="11">
        <f t="shared" si="12"/>
        <v>3.6799999999999997</v>
      </c>
      <c r="J151" s="9">
        <v>1</v>
      </c>
      <c r="K151" s="12">
        <v>374.99</v>
      </c>
      <c r="L151" s="12">
        <f t="shared" si="13"/>
        <v>374.99</v>
      </c>
      <c r="M151" s="9" t="str">
        <f>VLOOKUP(A151,[1]Tabelle1!$A$2:$S$822,14,FALSE)</f>
        <v>http://magento.p169065.webspaceconfig.de/gh/images/91821243.jpg</v>
      </c>
    </row>
    <row r="152" spans="1:13">
      <c r="A152" s="9">
        <v>91990833</v>
      </c>
      <c r="B152" s="10" t="s">
        <v>119</v>
      </c>
      <c r="C152" s="9" t="s">
        <v>120</v>
      </c>
      <c r="D152" s="9" t="s">
        <v>23</v>
      </c>
      <c r="E152" s="9" t="s">
        <v>26</v>
      </c>
      <c r="F152" s="9" t="s">
        <v>4</v>
      </c>
      <c r="G152" s="9" t="s">
        <v>121</v>
      </c>
      <c r="H152" s="11">
        <f>0.6*1.4</f>
        <v>0.84</v>
      </c>
      <c r="I152" s="11">
        <f t="shared" si="12"/>
        <v>0.84</v>
      </c>
      <c r="J152" s="9">
        <v>1</v>
      </c>
      <c r="K152" s="12">
        <v>159.99</v>
      </c>
      <c r="L152" s="12">
        <f t="shared" si="13"/>
        <v>159.99</v>
      </c>
      <c r="M152" s="9" t="str">
        <f>VLOOKUP(A152,[1]Tabelle1!$A$2:$S$822,14,FALSE)</f>
        <v>http://magento.p169065.webspaceconfig.de/gh/images/91990833.jpg</v>
      </c>
    </row>
    <row r="153" spans="1:13">
      <c r="A153" s="9">
        <v>92187304</v>
      </c>
      <c r="B153" s="10" t="s">
        <v>34</v>
      </c>
      <c r="C153" s="9" t="s">
        <v>1</v>
      </c>
      <c r="D153" s="9" t="s">
        <v>2</v>
      </c>
      <c r="E153" s="9" t="s">
        <v>3</v>
      </c>
      <c r="F153" s="9" t="s">
        <v>4</v>
      </c>
      <c r="G153" s="9" t="s">
        <v>36</v>
      </c>
      <c r="H153" s="11">
        <f>0.6*0.9</f>
        <v>0.54</v>
      </c>
      <c r="I153" s="11">
        <f t="shared" si="12"/>
        <v>34.56</v>
      </c>
      <c r="J153" s="9">
        <v>64</v>
      </c>
      <c r="K153" s="12">
        <v>19.989999999999998</v>
      </c>
      <c r="L153" s="12">
        <f t="shared" si="13"/>
        <v>1279.3599999999999</v>
      </c>
      <c r="M153" s="9" t="str">
        <f>VLOOKUP(A153,[1]Tabelle1!$A$2:$S$822,14,FALSE)</f>
        <v>http://magento.p169065.webspaceconfig.de/gh/images/92187304.jpg</v>
      </c>
    </row>
    <row r="154" spans="1:13">
      <c r="A154" s="9">
        <v>92187304</v>
      </c>
      <c r="B154" s="10" t="s">
        <v>0</v>
      </c>
      <c r="C154" s="9" t="s">
        <v>1</v>
      </c>
      <c r="D154" s="9" t="s">
        <v>2</v>
      </c>
      <c r="E154" s="9" t="s">
        <v>3</v>
      </c>
      <c r="F154" s="9" t="s">
        <v>4</v>
      </c>
      <c r="G154" s="9" t="s">
        <v>49</v>
      </c>
      <c r="H154" s="11">
        <f>0.8*1.5</f>
        <v>1.2000000000000002</v>
      </c>
      <c r="I154" s="11">
        <f t="shared" si="12"/>
        <v>79.200000000000017</v>
      </c>
      <c r="J154" s="9">
        <v>66</v>
      </c>
      <c r="K154" s="12">
        <v>47.99</v>
      </c>
      <c r="L154" s="12">
        <f t="shared" si="13"/>
        <v>3167.34</v>
      </c>
      <c r="M154" s="9" t="str">
        <f>VLOOKUP(A154,[1]Tabelle1!$A$2:$S$822,14,FALSE)</f>
        <v>http://magento.p169065.webspaceconfig.de/gh/images/92187304.jpg</v>
      </c>
    </row>
    <row r="155" spans="1:13">
      <c r="A155" s="9">
        <v>92187304</v>
      </c>
      <c r="B155" s="10" t="s">
        <v>6</v>
      </c>
      <c r="C155" s="9" t="s">
        <v>1</v>
      </c>
      <c r="D155" s="9" t="s">
        <v>2</v>
      </c>
      <c r="E155" s="9" t="s">
        <v>3</v>
      </c>
      <c r="F155" s="9" t="s">
        <v>4</v>
      </c>
      <c r="G155" s="9" t="s">
        <v>14</v>
      </c>
      <c r="H155" s="11">
        <f>1.2*1.8</f>
        <v>2.16</v>
      </c>
      <c r="I155" s="11">
        <f t="shared" si="12"/>
        <v>120.96000000000001</v>
      </c>
      <c r="J155" s="9">
        <v>56</v>
      </c>
      <c r="K155" s="12">
        <v>84.99</v>
      </c>
      <c r="L155" s="12">
        <f t="shared" si="13"/>
        <v>4759.4399999999996</v>
      </c>
      <c r="M155" s="9" t="str">
        <f>VLOOKUP(A155,[1]Tabelle1!$A$2:$S$822,14,FALSE)</f>
        <v>http://magento.p169065.webspaceconfig.de/gh/images/92187304.jpg</v>
      </c>
    </row>
    <row r="156" spans="1:13">
      <c r="A156" s="9">
        <v>92187304</v>
      </c>
      <c r="B156" s="10" t="s">
        <v>8</v>
      </c>
      <c r="C156" s="9" t="s">
        <v>1</v>
      </c>
      <c r="D156" s="9" t="s">
        <v>2</v>
      </c>
      <c r="E156" s="9" t="s">
        <v>3</v>
      </c>
      <c r="F156" s="9" t="s">
        <v>4</v>
      </c>
      <c r="G156" s="9" t="s">
        <v>21</v>
      </c>
      <c r="H156" s="11">
        <f>1.6*2.3</f>
        <v>3.6799999999999997</v>
      </c>
      <c r="I156" s="11">
        <f t="shared" si="12"/>
        <v>172.95999999999998</v>
      </c>
      <c r="J156" s="9">
        <v>47</v>
      </c>
      <c r="K156" s="12">
        <v>144.99</v>
      </c>
      <c r="L156" s="12">
        <f t="shared" si="13"/>
        <v>6814.5300000000007</v>
      </c>
      <c r="M156" s="9" t="str">
        <f>VLOOKUP(A156,[1]Tabelle1!$A$2:$S$822,14,FALSE)</f>
        <v>http://magento.p169065.webspaceconfig.de/gh/images/92187304.jpg</v>
      </c>
    </row>
    <row r="157" spans="1:13">
      <c r="A157" s="9">
        <v>92187304</v>
      </c>
      <c r="B157" s="10" t="s">
        <v>10</v>
      </c>
      <c r="C157" s="9" t="s">
        <v>1</v>
      </c>
      <c r="D157" s="9" t="s">
        <v>2</v>
      </c>
      <c r="E157" s="9" t="s">
        <v>3</v>
      </c>
      <c r="F157" s="9" t="s">
        <v>4</v>
      </c>
      <c r="G157" s="9" t="s">
        <v>59</v>
      </c>
      <c r="H157" s="11">
        <f>2*3</f>
        <v>6</v>
      </c>
      <c r="I157" s="11">
        <f t="shared" si="12"/>
        <v>42</v>
      </c>
      <c r="J157" s="9">
        <v>7</v>
      </c>
      <c r="K157" s="12">
        <v>229.99</v>
      </c>
      <c r="L157" s="12">
        <f t="shared" si="13"/>
        <v>1609.93</v>
      </c>
      <c r="M157" s="9" t="str">
        <f>VLOOKUP(A157,[1]Tabelle1!$A$2:$S$822,14,FALSE)</f>
        <v>http://magento.p169065.webspaceconfig.de/gh/images/92187304.jpg</v>
      </c>
    </row>
    <row r="158" spans="1:13">
      <c r="A158" s="9">
        <v>92187304</v>
      </c>
      <c r="B158" s="10" t="s">
        <v>22</v>
      </c>
      <c r="C158" s="9" t="s">
        <v>1</v>
      </c>
      <c r="D158" s="9" t="s">
        <v>2</v>
      </c>
      <c r="E158" s="9" t="s">
        <v>3</v>
      </c>
      <c r="F158" s="9" t="s">
        <v>4</v>
      </c>
      <c r="G158" s="9" t="s">
        <v>25</v>
      </c>
      <c r="H158" s="11">
        <f>3*4</f>
        <v>12</v>
      </c>
      <c r="I158" s="11">
        <f t="shared" si="12"/>
        <v>12</v>
      </c>
      <c r="J158" s="9">
        <v>1</v>
      </c>
      <c r="K158" s="12">
        <v>459.99</v>
      </c>
      <c r="L158" s="12">
        <f t="shared" si="13"/>
        <v>459.99</v>
      </c>
      <c r="M158" s="9" t="str">
        <f>VLOOKUP(A158,[1]Tabelle1!$A$2:$S$822,14,FALSE)</f>
        <v>http://magento.p169065.webspaceconfig.de/gh/images/92187304.jpg</v>
      </c>
    </row>
    <row r="159" spans="1:13">
      <c r="A159" s="9">
        <v>92268261</v>
      </c>
      <c r="B159" s="10" t="s">
        <v>15</v>
      </c>
      <c r="C159" s="9" t="s">
        <v>1</v>
      </c>
      <c r="D159" s="9" t="s">
        <v>122</v>
      </c>
      <c r="E159" s="9" t="s">
        <v>48</v>
      </c>
      <c r="F159" s="9" t="s">
        <v>4</v>
      </c>
      <c r="G159" s="9" t="s">
        <v>18</v>
      </c>
      <c r="H159" s="11">
        <f>2.4*3.2</f>
        <v>7.68</v>
      </c>
      <c r="I159" s="11">
        <f t="shared" si="12"/>
        <v>23.04</v>
      </c>
      <c r="J159" s="9">
        <v>3</v>
      </c>
      <c r="K159" s="12">
        <v>339.99</v>
      </c>
      <c r="L159" s="12">
        <f t="shared" si="13"/>
        <v>1019.97</v>
      </c>
      <c r="M159" s="9" t="str">
        <f>VLOOKUP(A159,[1]Tabelle1!$A$2:$S$822,14,FALSE)</f>
        <v>http://magento.p169065.webspaceconfig.de/gh/images/92268261.jpg</v>
      </c>
    </row>
    <row r="160" spans="1:13">
      <c r="A160" s="9">
        <v>92353108</v>
      </c>
      <c r="B160" s="10" t="s">
        <v>10</v>
      </c>
      <c r="C160" s="9" t="s">
        <v>1</v>
      </c>
      <c r="D160" s="9" t="s">
        <v>54</v>
      </c>
      <c r="E160" s="9" t="s">
        <v>33</v>
      </c>
      <c r="F160" s="9" t="s">
        <v>4</v>
      </c>
      <c r="G160" s="9" t="s">
        <v>59</v>
      </c>
      <c r="H160" s="11">
        <f>2*3</f>
        <v>6</v>
      </c>
      <c r="I160" s="11">
        <f t="shared" si="12"/>
        <v>12</v>
      </c>
      <c r="J160" s="9">
        <v>2</v>
      </c>
      <c r="K160" s="12">
        <v>499.99</v>
      </c>
      <c r="L160" s="12">
        <f t="shared" si="13"/>
        <v>999.98</v>
      </c>
      <c r="M160" s="9" t="str">
        <f>VLOOKUP(A160,[1]Tabelle1!$A$2:$S$822,14,FALSE)</f>
        <v>http://magento.p169065.webspaceconfig.de/gh/images/92353108.jpg</v>
      </c>
    </row>
    <row r="161" spans="1:13">
      <c r="A161" s="9">
        <v>92434903</v>
      </c>
      <c r="B161" s="10" t="s">
        <v>114</v>
      </c>
      <c r="C161" s="9" t="s">
        <v>1</v>
      </c>
      <c r="D161" s="9" t="s">
        <v>23</v>
      </c>
      <c r="E161" s="9" t="s">
        <v>33</v>
      </c>
      <c r="F161" s="9" t="s">
        <v>4</v>
      </c>
      <c r="G161" s="9" t="s">
        <v>115</v>
      </c>
      <c r="H161" s="11">
        <f>2*2</f>
        <v>4</v>
      </c>
      <c r="I161" s="11">
        <f t="shared" si="12"/>
        <v>4</v>
      </c>
      <c r="J161" s="9">
        <v>1</v>
      </c>
      <c r="K161" s="12">
        <v>239.99</v>
      </c>
      <c r="L161" s="12">
        <f t="shared" si="13"/>
        <v>239.99</v>
      </c>
      <c r="M161" s="9" t="str">
        <f>VLOOKUP(A161,[1]Tabelle1!$A$2:$S$822,14,FALSE)</f>
        <v>http://magento.p169065.webspaceconfig.de/gh/images/92434903.jpg</v>
      </c>
    </row>
    <row r="162" spans="1:13">
      <c r="A162" s="9">
        <v>92848117</v>
      </c>
      <c r="B162" s="10" t="s">
        <v>34</v>
      </c>
      <c r="C162" s="9" t="s">
        <v>1</v>
      </c>
      <c r="D162" s="9" t="s">
        <v>123</v>
      </c>
      <c r="E162" s="9" t="s">
        <v>51</v>
      </c>
      <c r="F162" s="9" t="s">
        <v>4</v>
      </c>
      <c r="G162" s="9" t="s">
        <v>36</v>
      </c>
      <c r="H162" s="11">
        <f>0.6*0.9</f>
        <v>0.54</v>
      </c>
      <c r="I162" s="11">
        <f t="shared" ref="I162:I193" si="14">+H162*J162</f>
        <v>1.62</v>
      </c>
      <c r="J162" s="9">
        <v>3</v>
      </c>
      <c r="K162" s="12">
        <v>14.99</v>
      </c>
      <c r="L162" s="12">
        <f t="shared" ref="L162:L193" si="15">+K162*J162</f>
        <v>44.97</v>
      </c>
      <c r="M162" s="9" t="str">
        <f>VLOOKUP(A162,[1]Tabelle1!$A$2:$S$822,14,FALSE)</f>
        <v>http://magento.p169065.webspaceconfig.de/gh/images/92848117.jpg</v>
      </c>
    </row>
    <row r="163" spans="1:13">
      <c r="A163" s="9">
        <v>92878001</v>
      </c>
      <c r="B163" s="10" t="s">
        <v>83</v>
      </c>
      <c r="C163" s="9" t="s">
        <v>66</v>
      </c>
      <c r="D163" s="9" t="s">
        <v>124</v>
      </c>
      <c r="E163" s="9" t="s">
        <v>125</v>
      </c>
      <c r="F163" s="9" t="s">
        <v>4</v>
      </c>
      <c r="G163" s="9" t="s">
        <v>87</v>
      </c>
      <c r="H163" s="11">
        <f>0.67*2.3</f>
        <v>1.5409999999999999</v>
      </c>
      <c r="I163" s="11">
        <f t="shared" si="14"/>
        <v>4.6229999999999993</v>
      </c>
      <c r="J163" s="9">
        <v>3</v>
      </c>
      <c r="K163" s="12">
        <v>41.99</v>
      </c>
      <c r="L163" s="12">
        <f t="shared" si="15"/>
        <v>125.97</v>
      </c>
      <c r="M163" s="9" t="str">
        <f>VLOOKUP(A163,[1]Tabelle1!$A$2:$S$822,14,FALSE)</f>
        <v>http://magento.p169065.webspaceconfig.de/gh/images/92878001.jpg</v>
      </c>
    </row>
    <row r="164" spans="1:13">
      <c r="A164" s="9">
        <v>92878001</v>
      </c>
      <c r="B164" s="10" t="s">
        <v>126</v>
      </c>
      <c r="C164" s="9" t="s">
        <v>66</v>
      </c>
      <c r="D164" s="9" t="s">
        <v>124</v>
      </c>
      <c r="E164" s="9" t="s">
        <v>125</v>
      </c>
      <c r="F164" s="9" t="s">
        <v>4</v>
      </c>
      <c r="G164" s="9" t="s">
        <v>127</v>
      </c>
      <c r="H164" s="11">
        <f>0.8*5</f>
        <v>4</v>
      </c>
      <c r="I164" s="11">
        <f t="shared" si="14"/>
        <v>4</v>
      </c>
      <c r="J164" s="9">
        <v>1</v>
      </c>
      <c r="K164" s="12">
        <v>106.99</v>
      </c>
      <c r="L164" s="12">
        <f t="shared" si="15"/>
        <v>106.99</v>
      </c>
      <c r="M164" s="9" t="str">
        <f>VLOOKUP(A164,[1]Tabelle1!$A$2:$S$822,14,FALSE)</f>
        <v>http://magento.p169065.webspaceconfig.de/gh/images/92878001.jpg</v>
      </c>
    </row>
    <row r="165" spans="1:13">
      <c r="A165" s="9">
        <v>92882466</v>
      </c>
      <c r="B165" s="10" t="s">
        <v>34</v>
      </c>
      <c r="C165" s="9" t="s">
        <v>1</v>
      </c>
      <c r="D165" s="9" t="s">
        <v>54</v>
      </c>
      <c r="E165" s="9" t="s">
        <v>33</v>
      </c>
      <c r="F165" s="9" t="s">
        <v>4</v>
      </c>
      <c r="G165" s="9" t="s">
        <v>36</v>
      </c>
      <c r="H165" s="11">
        <f>0.6*0.9</f>
        <v>0.54</v>
      </c>
      <c r="I165" s="11">
        <f t="shared" si="14"/>
        <v>0.54</v>
      </c>
      <c r="J165" s="9">
        <v>1</v>
      </c>
      <c r="K165" s="12">
        <v>99.99</v>
      </c>
      <c r="L165" s="12">
        <f t="shared" si="15"/>
        <v>99.99</v>
      </c>
      <c r="M165" s="9" t="str">
        <f>VLOOKUP(A165,[1]Tabelle1!$A$2:$S$822,14,FALSE)</f>
        <v>http://magento.p169065.webspaceconfig.de/gh/images/92882466.jpg</v>
      </c>
    </row>
    <row r="166" spans="1:13">
      <c r="A166" s="9">
        <v>92972063</v>
      </c>
      <c r="B166" s="10" t="s">
        <v>6</v>
      </c>
      <c r="C166" s="9" t="s">
        <v>1</v>
      </c>
      <c r="D166" s="9" t="s">
        <v>29</v>
      </c>
      <c r="E166" s="9" t="s">
        <v>53</v>
      </c>
      <c r="F166" s="9" t="s">
        <v>4</v>
      </c>
      <c r="G166" s="9" t="s">
        <v>14</v>
      </c>
      <c r="H166" s="11">
        <f>1.2*1.8</f>
        <v>2.16</v>
      </c>
      <c r="I166" s="11">
        <f t="shared" si="14"/>
        <v>6.48</v>
      </c>
      <c r="J166" s="9">
        <v>3</v>
      </c>
      <c r="K166" s="12">
        <v>199.99</v>
      </c>
      <c r="L166" s="12">
        <f t="shared" si="15"/>
        <v>599.97</v>
      </c>
      <c r="M166" s="9" t="str">
        <f>VLOOKUP(A166,[1]Tabelle1!$A$2:$S$822,14,FALSE)</f>
        <v>http://magento.p169065.webspaceconfig.de/gh/images/92972063.jpg</v>
      </c>
    </row>
    <row r="167" spans="1:13">
      <c r="A167" s="9">
        <v>92972063</v>
      </c>
      <c r="B167" s="10" t="s">
        <v>8</v>
      </c>
      <c r="C167" s="9" t="s">
        <v>1</v>
      </c>
      <c r="D167" s="9" t="s">
        <v>29</v>
      </c>
      <c r="E167" s="9" t="s">
        <v>53</v>
      </c>
      <c r="F167" s="9" t="s">
        <v>4</v>
      </c>
      <c r="G167" s="9" t="s">
        <v>21</v>
      </c>
      <c r="H167" s="11">
        <f>1.6*2.3</f>
        <v>3.6799999999999997</v>
      </c>
      <c r="I167" s="11">
        <f t="shared" si="14"/>
        <v>3.6799999999999997</v>
      </c>
      <c r="J167" s="9">
        <v>1</v>
      </c>
      <c r="K167" s="12">
        <v>340.99</v>
      </c>
      <c r="L167" s="12">
        <f t="shared" si="15"/>
        <v>340.99</v>
      </c>
      <c r="M167" s="9" t="str">
        <f>VLOOKUP(A167,[1]Tabelle1!$A$2:$S$822,14,FALSE)</f>
        <v>http://magento.p169065.webspaceconfig.de/gh/images/92972063.jpg</v>
      </c>
    </row>
    <row r="168" spans="1:13">
      <c r="A168" s="9">
        <v>93107434</v>
      </c>
      <c r="B168" s="10" t="s">
        <v>6</v>
      </c>
      <c r="C168" s="9" t="s">
        <v>1</v>
      </c>
      <c r="D168" s="9" t="s">
        <v>128</v>
      </c>
      <c r="E168" s="9" t="s">
        <v>51</v>
      </c>
      <c r="F168" s="9" t="s">
        <v>4</v>
      </c>
      <c r="G168" s="9" t="s">
        <v>14</v>
      </c>
      <c r="H168" s="11">
        <f>1.2*1.8</f>
        <v>2.16</v>
      </c>
      <c r="I168" s="11">
        <f t="shared" si="14"/>
        <v>6.48</v>
      </c>
      <c r="J168" s="9">
        <v>3</v>
      </c>
      <c r="K168" s="12">
        <v>97.99</v>
      </c>
      <c r="L168" s="12">
        <f t="shared" si="15"/>
        <v>293.96999999999997</v>
      </c>
      <c r="M168" s="9" t="str">
        <f>VLOOKUP(A168,[1]Tabelle1!$A$2:$S$822,14,FALSE)</f>
        <v>http://magento.p169065.webspaceconfig.de/gh/images/93107434.jpg</v>
      </c>
    </row>
    <row r="169" spans="1:13">
      <c r="A169" s="9">
        <v>93107434</v>
      </c>
      <c r="B169" s="10" t="s">
        <v>8</v>
      </c>
      <c r="C169" s="9" t="s">
        <v>1</v>
      </c>
      <c r="D169" s="9" t="s">
        <v>128</v>
      </c>
      <c r="E169" s="9" t="s">
        <v>51</v>
      </c>
      <c r="F169" s="9" t="s">
        <v>4</v>
      </c>
      <c r="G169" s="9" t="s">
        <v>21</v>
      </c>
      <c r="H169" s="11">
        <f>1.6*2.3</f>
        <v>3.6799999999999997</v>
      </c>
      <c r="I169" s="11">
        <f t="shared" si="14"/>
        <v>18.399999999999999</v>
      </c>
      <c r="J169" s="9">
        <v>5</v>
      </c>
      <c r="K169" s="12">
        <v>163.99</v>
      </c>
      <c r="L169" s="12">
        <f t="shared" si="15"/>
        <v>819.95</v>
      </c>
      <c r="M169" s="9" t="str">
        <f>VLOOKUP(A169,[1]Tabelle1!$A$2:$S$822,14,FALSE)</f>
        <v>http://magento.p169065.webspaceconfig.de/gh/images/93107434.jpg</v>
      </c>
    </row>
    <row r="170" spans="1:13">
      <c r="A170" s="9">
        <v>93197830</v>
      </c>
      <c r="B170" s="10" t="s">
        <v>22</v>
      </c>
      <c r="C170" s="9" t="s">
        <v>1</v>
      </c>
      <c r="D170" s="9" t="s">
        <v>129</v>
      </c>
      <c r="E170" s="9" t="s">
        <v>118</v>
      </c>
      <c r="F170" s="9" t="s">
        <v>4</v>
      </c>
      <c r="G170" s="9" t="s">
        <v>130</v>
      </c>
      <c r="H170" s="11">
        <f>2.8*3.9</f>
        <v>10.92</v>
      </c>
      <c r="I170" s="11">
        <f t="shared" si="14"/>
        <v>54.6</v>
      </c>
      <c r="J170" s="9">
        <v>5</v>
      </c>
      <c r="K170" s="12">
        <v>269.99</v>
      </c>
      <c r="L170" s="12">
        <f t="shared" si="15"/>
        <v>1349.95</v>
      </c>
      <c r="M170" s="9" t="str">
        <f>VLOOKUP(A170,[1]Tabelle1!$A$2:$S$822,14,FALSE)</f>
        <v>http://magento.p169065.webspaceconfig.de/gh/images/93197830.jpg</v>
      </c>
    </row>
    <row r="171" spans="1:13">
      <c r="A171" s="9">
        <v>93222724</v>
      </c>
      <c r="B171" s="10" t="s">
        <v>15</v>
      </c>
      <c r="C171" s="9" t="s">
        <v>1</v>
      </c>
      <c r="D171" s="9" t="s">
        <v>109</v>
      </c>
      <c r="E171" s="9" t="s">
        <v>30</v>
      </c>
      <c r="F171" s="9" t="s">
        <v>4</v>
      </c>
      <c r="G171" s="9" t="s">
        <v>18</v>
      </c>
      <c r="H171" s="11">
        <f>2.4*3.2</f>
        <v>7.68</v>
      </c>
      <c r="I171" s="11">
        <f t="shared" si="14"/>
        <v>84.47999999999999</v>
      </c>
      <c r="J171" s="9">
        <v>11</v>
      </c>
      <c r="K171" s="12">
        <v>652.99</v>
      </c>
      <c r="L171" s="12">
        <f t="shared" si="15"/>
        <v>7182.89</v>
      </c>
      <c r="M171" s="9" t="str">
        <f>VLOOKUP(A171,[1]Tabelle1!$A$2:$S$822,14,FALSE)</f>
        <v>http://magento.p169065.webspaceconfig.de/gh/images/93222724.jpg</v>
      </c>
    </row>
    <row r="172" spans="1:13">
      <c r="A172" s="9">
        <v>93605243</v>
      </c>
      <c r="B172" s="10" t="s">
        <v>8</v>
      </c>
      <c r="C172" s="9" t="s">
        <v>1</v>
      </c>
      <c r="D172" s="9" t="s">
        <v>131</v>
      </c>
      <c r="E172" s="9" t="s">
        <v>51</v>
      </c>
      <c r="F172" s="9" t="s">
        <v>4</v>
      </c>
      <c r="G172" s="9" t="s">
        <v>21</v>
      </c>
      <c r="H172" s="11">
        <f>1.6*2.3</f>
        <v>3.6799999999999997</v>
      </c>
      <c r="I172" s="11">
        <f t="shared" si="14"/>
        <v>3.6799999999999997</v>
      </c>
      <c r="J172" s="9">
        <v>1</v>
      </c>
      <c r="K172" s="12">
        <v>349.99</v>
      </c>
      <c r="L172" s="12">
        <f t="shared" si="15"/>
        <v>349.99</v>
      </c>
      <c r="M172" s="9" t="str">
        <f>VLOOKUP(A172,[1]Tabelle1!$A$2:$S$822,14,FALSE)</f>
        <v>http://magento.p169065.webspaceconfig.de/gh/images/93605243.jpg</v>
      </c>
    </row>
    <row r="173" spans="1:13">
      <c r="A173" s="9">
        <v>93605243</v>
      </c>
      <c r="B173" s="10" t="s">
        <v>10</v>
      </c>
      <c r="C173" s="9" t="s">
        <v>1</v>
      </c>
      <c r="D173" s="9" t="s">
        <v>131</v>
      </c>
      <c r="E173" s="9" t="s">
        <v>51</v>
      </c>
      <c r="F173" s="9" t="s">
        <v>4</v>
      </c>
      <c r="G173" s="9" t="s">
        <v>59</v>
      </c>
      <c r="H173" s="11">
        <f t="shared" ref="H173:H174" si="16">2*3</f>
        <v>6</v>
      </c>
      <c r="I173" s="11">
        <f t="shared" si="14"/>
        <v>30</v>
      </c>
      <c r="J173" s="9">
        <v>5</v>
      </c>
      <c r="K173" s="12">
        <v>549.99</v>
      </c>
      <c r="L173" s="12">
        <f t="shared" si="15"/>
        <v>2749.95</v>
      </c>
      <c r="M173" s="9" t="str">
        <f>VLOOKUP(A173,[1]Tabelle1!$A$2:$S$822,14,FALSE)</f>
        <v>http://magento.p169065.webspaceconfig.de/gh/images/93605243.jpg</v>
      </c>
    </row>
    <row r="174" spans="1:13">
      <c r="A174" s="9">
        <v>93630930</v>
      </c>
      <c r="B174" s="10" t="s">
        <v>10</v>
      </c>
      <c r="C174" s="9" t="s">
        <v>1</v>
      </c>
      <c r="D174" s="9" t="s">
        <v>29</v>
      </c>
      <c r="E174" s="9" t="s">
        <v>132</v>
      </c>
      <c r="F174" s="9" t="s">
        <v>4</v>
      </c>
      <c r="G174" s="9" t="s">
        <v>59</v>
      </c>
      <c r="H174" s="11">
        <f t="shared" si="16"/>
        <v>6</v>
      </c>
      <c r="I174" s="11">
        <f t="shared" si="14"/>
        <v>6</v>
      </c>
      <c r="J174" s="9">
        <v>1</v>
      </c>
      <c r="K174" s="12">
        <v>239.99</v>
      </c>
      <c r="L174" s="12">
        <f t="shared" si="15"/>
        <v>239.99</v>
      </c>
      <c r="M174" s="9" t="str">
        <f>VLOOKUP(A174,[1]Tabelle1!$A$2:$S$822,14,FALSE)</f>
        <v>http://magento.p169065.webspaceconfig.de/gh/images/93630930.jpg</v>
      </c>
    </row>
    <row r="175" spans="1:13">
      <c r="A175" s="9">
        <v>93711456</v>
      </c>
      <c r="B175" s="10" t="s">
        <v>15</v>
      </c>
      <c r="C175" s="9" t="s">
        <v>1</v>
      </c>
      <c r="D175" s="9" t="s">
        <v>67</v>
      </c>
      <c r="E175" s="9" t="s">
        <v>41</v>
      </c>
      <c r="F175" s="9" t="s">
        <v>4</v>
      </c>
      <c r="G175" s="9" t="s">
        <v>18</v>
      </c>
      <c r="H175" s="11">
        <f>2.4*3.2</f>
        <v>7.68</v>
      </c>
      <c r="I175" s="11">
        <f t="shared" si="14"/>
        <v>30.72</v>
      </c>
      <c r="J175" s="9">
        <v>4</v>
      </c>
      <c r="K175" s="12">
        <v>169.99</v>
      </c>
      <c r="L175" s="12">
        <f t="shared" si="15"/>
        <v>679.96</v>
      </c>
      <c r="M175" s="9" t="str">
        <f>VLOOKUP(A175,[1]Tabelle1!$A$2:$S$822,14,FALSE)</f>
        <v>http://magento.p169065.webspaceconfig.de/gh/images/93711456.jpg</v>
      </c>
    </row>
    <row r="176" spans="1:13">
      <c r="A176" s="9">
        <v>93817035</v>
      </c>
      <c r="B176" s="10" t="s">
        <v>6</v>
      </c>
      <c r="C176" s="9" t="s">
        <v>1</v>
      </c>
      <c r="D176" s="9" t="s">
        <v>29</v>
      </c>
      <c r="E176" s="9" t="s">
        <v>94</v>
      </c>
      <c r="F176" s="9" t="s">
        <v>4</v>
      </c>
      <c r="G176" s="9" t="s">
        <v>14</v>
      </c>
      <c r="H176" s="11">
        <f>1.2*1.8</f>
        <v>2.16</v>
      </c>
      <c r="I176" s="11">
        <f t="shared" si="14"/>
        <v>23.76</v>
      </c>
      <c r="J176" s="9">
        <v>11</v>
      </c>
      <c r="K176" s="12">
        <v>113.99</v>
      </c>
      <c r="L176" s="12">
        <f t="shared" si="15"/>
        <v>1253.8899999999999</v>
      </c>
      <c r="M176" s="9" t="str">
        <f>VLOOKUP(A176,[1]Tabelle1!$A$2:$S$822,14,FALSE)</f>
        <v>http://magento.p169065.webspaceconfig.de/gh/images/93817035.jpg</v>
      </c>
    </row>
    <row r="177" spans="1:13">
      <c r="A177" s="9">
        <v>93817035</v>
      </c>
      <c r="B177" s="10" t="s">
        <v>0</v>
      </c>
      <c r="C177" s="9" t="s">
        <v>1</v>
      </c>
      <c r="D177" s="9" t="s">
        <v>29</v>
      </c>
      <c r="E177" s="9" t="s">
        <v>94</v>
      </c>
      <c r="F177" s="9" t="s">
        <v>4</v>
      </c>
      <c r="G177" s="9" t="s">
        <v>49</v>
      </c>
      <c r="H177" s="11">
        <f>0.8*1.5</f>
        <v>1.2000000000000002</v>
      </c>
      <c r="I177" s="11">
        <f t="shared" si="14"/>
        <v>21.6</v>
      </c>
      <c r="J177" s="9">
        <v>18</v>
      </c>
      <c r="K177" s="12">
        <v>62.99</v>
      </c>
      <c r="L177" s="12">
        <f t="shared" si="15"/>
        <v>1133.82</v>
      </c>
      <c r="M177" s="9" t="str">
        <f>VLOOKUP(A177,[1]Tabelle1!$A$2:$S$822,14,FALSE)</f>
        <v>http://magento.p169065.webspaceconfig.de/gh/images/93817035.jpg</v>
      </c>
    </row>
    <row r="178" spans="1:13">
      <c r="A178" s="9">
        <v>94020120</v>
      </c>
      <c r="B178" s="10" t="s">
        <v>34</v>
      </c>
      <c r="C178" s="9" t="s">
        <v>1</v>
      </c>
      <c r="D178" s="9" t="s">
        <v>43</v>
      </c>
      <c r="E178" s="9" t="s">
        <v>33</v>
      </c>
      <c r="F178" s="9" t="s">
        <v>4</v>
      </c>
      <c r="G178" s="9" t="s">
        <v>36</v>
      </c>
      <c r="H178" s="11">
        <f>0.6*0.9</f>
        <v>0.54</v>
      </c>
      <c r="I178" s="11">
        <f t="shared" si="14"/>
        <v>0.54</v>
      </c>
      <c r="J178" s="9">
        <v>1</v>
      </c>
      <c r="K178" s="12">
        <v>42.99</v>
      </c>
      <c r="L178" s="12">
        <f t="shared" si="15"/>
        <v>42.99</v>
      </c>
      <c r="M178" s="9" t="str">
        <f>VLOOKUP(A178,[1]Tabelle1!$A$2:$S$822,14,FALSE)</f>
        <v>http://magento.p169065.webspaceconfig.de/gh/images/94020120.jpg</v>
      </c>
    </row>
    <row r="179" spans="1:13">
      <c r="A179" s="9">
        <v>94020120</v>
      </c>
      <c r="B179" s="10" t="s">
        <v>8</v>
      </c>
      <c r="C179" s="9" t="s">
        <v>1</v>
      </c>
      <c r="D179" s="9" t="s">
        <v>43</v>
      </c>
      <c r="E179" s="9" t="s">
        <v>33</v>
      </c>
      <c r="F179" s="9" t="s">
        <v>4</v>
      </c>
      <c r="G179" s="9" t="s">
        <v>21</v>
      </c>
      <c r="H179" s="11">
        <f>1.6*2.3</f>
        <v>3.6799999999999997</v>
      </c>
      <c r="I179" s="11">
        <f t="shared" si="14"/>
        <v>11.04</v>
      </c>
      <c r="J179" s="9">
        <v>3</v>
      </c>
      <c r="K179" s="12">
        <v>199.99</v>
      </c>
      <c r="L179" s="12">
        <f t="shared" si="15"/>
        <v>599.97</v>
      </c>
      <c r="M179" s="9" t="str">
        <f>VLOOKUP(A179,[1]Tabelle1!$A$2:$S$822,14,FALSE)</f>
        <v>http://magento.p169065.webspaceconfig.de/gh/images/94020120.jpg</v>
      </c>
    </row>
    <row r="180" spans="1:13">
      <c r="A180" s="9">
        <v>94189452</v>
      </c>
      <c r="B180" s="10" t="s">
        <v>83</v>
      </c>
      <c r="C180" s="9" t="s">
        <v>66</v>
      </c>
      <c r="D180" s="9" t="s">
        <v>43</v>
      </c>
      <c r="E180" s="9" t="s">
        <v>133</v>
      </c>
      <c r="F180" s="9" t="s">
        <v>4</v>
      </c>
      <c r="G180" s="9" t="s">
        <v>87</v>
      </c>
      <c r="H180" s="11">
        <f>0.67*2.3</f>
        <v>1.5409999999999999</v>
      </c>
      <c r="I180" s="11">
        <f t="shared" si="14"/>
        <v>6.1639999999999997</v>
      </c>
      <c r="J180" s="9">
        <v>4</v>
      </c>
      <c r="K180" s="12">
        <v>87.99</v>
      </c>
      <c r="L180" s="12">
        <f t="shared" si="15"/>
        <v>351.96</v>
      </c>
      <c r="M180" s="9" t="str">
        <f>VLOOKUP(A180,[1]Tabelle1!$A$2:$S$822,14,FALSE)</f>
        <v>http://magento.p169065.webspaceconfig.de/gh/images/94189452.jpg</v>
      </c>
    </row>
    <row r="181" spans="1:13">
      <c r="A181" s="9">
        <v>94189452</v>
      </c>
      <c r="B181" s="10" t="s">
        <v>101</v>
      </c>
      <c r="C181" s="9" t="s">
        <v>66</v>
      </c>
      <c r="D181" s="9" t="s">
        <v>43</v>
      </c>
      <c r="E181" s="9" t="s">
        <v>133</v>
      </c>
      <c r="F181" s="9" t="s">
        <v>4</v>
      </c>
      <c r="G181" s="9" t="s">
        <v>102</v>
      </c>
      <c r="H181" s="11">
        <f>0.9*2.5</f>
        <v>2.25</v>
      </c>
      <c r="I181" s="11">
        <f t="shared" si="14"/>
        <v>15.75</v>
      </c>
      <c r="J181" s="9">
        <v>7</v>
      </c>
      <c r="K181" s="12">
        <v>133.99</v>
      </c>
      <c r="L181" s="12">
        <f t="shared" si="15"/>
        <v>937.93000000000006</v>
      </c>
      <c r="M181" s="9" t="str">
        <f>VLOOKUP(A181,[1]Tabelle1!$A$2:$S$822,14,FALSE)</f>
        <v>http://magento.p169065.webspaceconfig.de/gh/images/94189452.jpg</v>
      </c>
    </row>
    <row r="182" spans="1:13">
      <c r="A182" s="9">
        <v>94226235</v>
      </c>
      <c r="B182" s="10" t="s">
        <v>70</v>
      </c>
      <c r="C182" s="9" t="s">
        <v>66</v>
      </c>
      <c r="D182" s="9" t="s">
        <v>134</v>
      </c>
      <c r="E182" s="9" t="s">
        <v>26</v>
      </c>
      <c r="F182" s="9" t="s">
        <v>4</v>
      </c>
      <c r="G182" s="9" t="s">
        <v>69</v>
      </c>
      <c r="H182" s="11">
        <f>0.8*2.5</f>
        <v>2</v>
      </c>
      <c r="I182" s="11">
        <f t="shared" si="14"/>
        <v>2</v>
      </c>
      <c r="J182" s="9">
        <v>1</v>
      </c>
      <c r="K182" s="12">
        <v>139.99</v>
      </c>
      <c r="L182" s="12">
        <f t="shared" si="15"/>
        <v>139.99</v>
      </c>
      <c r="M182" s="9" t="str">
        <f>VLOOKUP(A182,[1]Tabelle1!$A$2:$S$822,14,FALSE)</f>
        <v>http://magento.p169065.webspaceconfig.de/gh/images/94226235.jpg</v>
      </c>
    </row>
    <row r="183" spans="1:13" ht="15">
      <c r="H183" s="5"/>
      <c r="I183" s="3">
        <f>SUM(I2:I182)</f>
        <v>4706.7344499999945</v>
      </c>
      <c r="J183" s="6">
        <f>SUM(J2:J182)</f>
        <v>1827</v>
      </c>
      <c r="L183" s="8">
        <f>SUM(L2:L182)</f>
        <v>271287.72999999975</v>
      </c>
    </row>
    <row r="184" spans="1:13" ht="15">
      <c r="L184" s="8"/>
    </row>
  </sheetData>
  <autoFilter ref="A1:L185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2024-09-30T16:15:06Z</cp:lastPrinted>
  <dcterms:created xsi:type="dcterms:W3CDTF">2024-09-30T15:12:06Z</dcterms:created>
  <dcterms:modified xsi:type="dcterms:W3CDTF">2024-10-15T14:07:19Z</dcterms:modified>
  <cp:category/>
</cp:coreProperties>
</file>